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tabRatio="594" firstSheet="4" activeTab="6"/>
  </bookViews>
  <sheets>
    <sheet name="C.1 - Cuadro resumen AIF" sheetId="3" r:id="rId1"/>
    <sheet name="C.2 - Económico" sheetId="5" r:id="rId2"/>
    <sheet name="C.3 - Finalidad" sheetId="4" r:id="rId3"/>
    <sheet name="C.4 - Jurisdicción" sheetId="18" r:id="rId4"/>
    <sheet name="C.5 - Art. 37 por Finalidad" sheetId="24" r:id="rId5"/>
    <sheet name="C.6 - Art. 37 por Económico" sheetId="25" r:id="rId6"/>
    <sheet name="C.7 - Artículos excluidos" sheetId="26" r:id="rId7"/>
  </sheets>
  <externalReferences>
    <externalReference r:id="rId8"/>
    <externalReference r:id="rId9"/>
  </externalReferences>
  <calcPr calcId="179017"/>
</workbook>
</file>

<file path=xl/calcChain.xml><?xml version="1.0" encoding="utf-8"?>
<calcChain xmlns="http://schemas.openxmlformats.org/spreadsheetml/2006/main">
  <c r="P26" i="25" l="1"/>
  <c r="O26" i="25"/>
  <c r="N26" i="25"/>
  <c r="M26" i="25"/>
  <c r="B24" i="25"/>
  <c r="Q23" i="25"/>
  <c r="S23" i="25" s="1"/>
  <c r="P23" i="25"/>
  <c r="O23" i="25"/>
  <c r="N23" i="25"/>
  <c r="M23" i="25"/>
  <c r="L23" i="25"/>
  <c r="K23" i="25"/>
  <c r="J23" i="25"/>
  <c r="I23" i="25"/>
  <c r="H23" i="25"/>
  <c r="G23" i="25"/>
  <c r="G24" i="25" s="1"/>
  <c r="F23" i="25"/>
  <c r="E23" i="25"/>
  <c r="D23" i="25"/>
  <c r="C23" i="25"/>
  <c r="Q22" i="25"/>
  <c r="S22" i="25" s="1"/>
  <c r="P22" i="25"/>
  <c r="O22" i="25"/>
  <c r="N22" i="25"/>
  <c r="M22" i="25"/>
  <c r="L22" i="25"/>
  <c r="K22" i="25"/>
  <c r="J22" i="25"/>
  <c r="I22" i="25"/>
  <c r="H22" i="25"/>
  <c r="G22" i="25"/>
  <c r="F22" i="25"/>
  <c r="E22" i="25"/>
  <c r="D22" i="25"/>
  <c r="C22" i="25"/>
  <c r="Q14" i="25"/>
  <c r="Q26" i="25" s="1"/>
  <c r="S26" i="25" s="1"/>
  <c r="P14" i="25"/>
  <c r="O14" i="25"/>
  <c r="M14" i="25"/>
  <c r="Q12" i="25"/>
  <c r="N12" i="25"/>
  <c r="L12" i="25"/>
  <c r="K12" i="25"/>
  <c r="J12" i="25"/>
  <c r="I12" i="25"/>
  <c r="H12" i="25"/>
  <c r="G12" i="25"/>
  <c r="F12" i="25"/>
  <c r="E12" i="25"/>
  <c r="D12" i="25"/>
  <c r="C12" i="25"/>
  <c r="B12" i="25"/>
  <c r="S11" i="25"/>
  <c r="P11" i="25"/>
  <c r="O11" i="25"/>
  <c r="M11" i="25"/>
  <c r="S10" i="25"/>
  <c r="P10" i="25"/>
  <c r="O10" i="25"/>
  <c r="O12" i="25" s="1"/>
  <c r="M10" i="25"/>
  <c r="Q32" i="24"/>
  <c r="S32" i="24" s="1"/>
  <c r="P32" i="24"/>
  <c r="O32" i="24"/>
  <c r="N32" i="24"/>
  <c r="M32" i="24"/>
  <c r="H32" i="24"/>
  <c r="L30" i="24"/>
  <c r="F30" i="24"/>
  <c r="B30" i="24"/>
  <c r="Q29" i="24"/>
  <c r="S29" i="24" s="1"/>
  <c r="P29" i="24"/>
  <c r="O29" i="24"/>
  <c r="N29" i="24"/>
  <c r="M29" i="24"/>
  <c r="K29" i="24"/>
  <c r="J29" i="24"/>
  <c r="I29" i="24"/>
  <c r="H29" i="24"/>
  <c r="G29" i="24"/>
  <c r="E29" i="24"/>
  <c r="D29" i="24"/>
  <c r="C29" i="24"/>
  <c r="Q28" i="24"/>
  <c r="S28" i="24" s="1"/>
  <c r="P28" i="24"/>
  <c r="O28" i="24"/>
  <c r="N28" i="24"/>
  <c r="M28" i="24"/>
  <c r="K28" i="24"/>
  <c r="J28" i="24"/>
  <c r="I28" i="24"/>
  <c r="H28" i="24"/>
  <c r="G28" i="24"/>
  <c r="E28" i="24"/>
  <c r="D28" i="24"/>
  <c r="C28" i="24"/>
  <c r="Q27" i="24"/>
  <c r="S27" i="24" s="1"/>
  <c r="P27" i="24"/>
  <c r="O27" i="24"/>
  <c r="N27" i="24"/>
  <c r="M27" i="24"/>
  <c r="K27" i="24"/>
  <c r="J27" i="24"/>
  <c r="I27" i="24"/>
  <c r="H27" i="24"/>
  <c r="G27" i="24"/>
  <c r="E27" i="24"/>
  <c r="D27" i="24"/>
  <c r="C27" i="24"/>
  <c r="Q26" i="24"/>
  <c r="S26" i="24" s="1"/>
  <c r="P26" i="24"/>
  <c r="O26" i="24"/>
  <c r="N26" i="24"/>
  <c r="M26" i="24"/>
  <c r="K26" i="24"/>
  <c r="J26" i="24"/>
  <c r="I26" i="24"/>
  <c r="H26" i="24"/>
  <c r="G26" i="24"/>
  <c r="E26" i="24"/>
  <c r="D26" i="24"/>
  <c r="C26" i="24"/>
  <c r="Q25" i="24"/>
  <c r="S25" i="24" s="1"/>
  <c r="P25" i="24"/>
  <c r="O25" i="24"/>
  <c r="N25" i="24"/>
  <c r="M25" i="24"/>
  <c r="K25" i="24"/>
  <c r="J25" i="24"/>
  <c r="I25" i="24"/>
  <c r="H25" i="24"/>
  <c r="G25" i="24"/>
  <c r="E25" i="24"/>
  <c r="D25" i="24"/>
  <c r="C25" i="24"/>
  <c r="S17" i="24"/>
  <c r="P17" i="24"/>
  <c r="O17" i="24"/>
  <c r="M17" i="24"/>
  <c r="H17" i="24"/>
  <c r="Q15" i="24"/>
  <c r="N15" i="24"/>
  <c r="L15" i="24"/>
  <c r="K15" i="24"/>
  <c r="J15" i="24"/>
  <c r="I15" i="24"/>
  <c r="H15" i="24"/>
  <c r="G15" i="24"/>
  <c r="F15" i="24"/>
  <c r="E15" i="24"/>
  <c r="D15" i="24"/>
  <c r="C15" i="24"/>
  <c r="B15" i="24"/>
  <c r="S14" i="24"/>
  <c r="P14" i="24"/>
  <c r="O14" i="24"/>
  <c r="M14" i="24"/>
  <c r="S13" i="24"/>
  <c r="P13" i="24"/>
  <c r="O13" i="24"/>
  <c r="M13" i="24"/>
  <c r="S12" i="24"/>
  <c r="P12" i="24"/>
  <c r="O12" i="24"/>
  <c r="M12" i="24"/>
  <c r="S11" i="24"/>
  <c r="P11" i="24"/>
  <c r="O11" i="24"/>
  <c r="M11" i="24"/>
  <c r="S10" i="24"/>
  <c r="P10" i="24"/>
  <c r="O10" i="24"/>
  <c r="M10" i="24"/>
  <c r="H24" i="25" l="1"/>
  <c r="M12" i="25"/>
  <c r="P12" i="25"/>
  <c r="I24" i="25"/>
  <c r="M24" i="25"/>
  <c r="P15" i="24"/>
  <c r="F24" i="25"/>
  <c r="J24" i="25"/>
  <c r="N24" i="25"/>
  <c r="C30" i="24"/>
  <c r="M30" i="24"/>
  <c r="O24" i="25"/>
  <c r="D24" i="25"/>
  <c r="L24" i="25"/>
  <c r="P24" i="25"/>
  <c r="E24" i="25"/>
  <c r="R11" i="25"/>
  <c r="T11" i="25" s="1"/>
  <c r="Q24" i="25"/>
  <c r="S24" i="25" s="1"/>
  <c r="R14" i="25"/>
  <c r="T14" i="25" s="1"/>
  <c r="R26" i="25"/>
  <c r="T26" i="25" s="1"/>
  <c r="R22" i="25"/>
  <c r="T22" i="25" s="1"/>
  <c r="R23" i="25"/>
  <c r="T23" i="25" s="1"/>
  <c r="K24" i="25"/>
  <c r="R10" i="25"/>
  <c r="S14" i="25"/>
  <c r="S12" i="25"/>
  <c r="C24" i="25"/>
  <c r="O30" i="24"/>
  <c r="Q30" i="24"/>
  <c r="G30" i="24"/>
  <c r="P30" i="24"/>
  <c r="H30" i="24"/>
  <c r="M15" i="24"/>
  <c r="K30" i="24"/>
  <c r="R28" i="24"/>
  <c r="T28" i="24" s="1"/>
  <c r="R13" i="24"/>
  <c r="T13" i="24" s="1"/>
  <c r="O15" i="24"/>
  <c r="R17" i="24"/>
  <c r="T17" i="24" s="1"/>
  <c r="J30" i="24"/>
  <c r="D30" i="24"/>
  <c r="N30" i="24"/>
  <c r="R27" i="24"/>
  <c r="T27" i="24" s="1"/>
  <c r="R32" i="24"/>
  <c r="T32" i="24" s="1"/>
  <c r="E30" i="24"/>
  <c r="R11" i="24"/>
  <c r="T11" i="24" s="1"/>
  <c r="R26" i="24"/>
  <c r="T26" i="24" s="1"/>
  <c r="R12" i="24"/>
  <c r="T12" i="24" s="1"/>
  <c r="R14" i="24"/>
  <c r="T14" i="24" s="1"/>
  <c r="R25" i="24"/>
  <c r="T25" i="24" s="1"/>
  <c r="R29" i="24"/>
  <c r="T29" i="24" s="1"/>
  <c r="I30" i="24"/>
  <c r="R10" i="24"/>
  <c r="T10" i="24" s="1"/>
  <c r="S15" i="24"/>
  <c r="R24" i="25" l="1"/>
  <c r="T10" i="25"/>
  <c r="R12" i="25"/>
  <c r="S30" i="24"/>
  <c r="R30" i="24"/>
  <c r="R15" i="24"/>
  <c r="T24" i="25" l="1"/>
  <c r="T12" i="25"/>
  <c r="T30" i="24"/>
  <c r="T15" i="24"/>
  <c r="U7" i="4" l="1"/>
  <c r="T10" i="4"/>
  <c r="U10" i="4" s="1"/>
  <c r="T9" i="4"/>
  <c r="U9" i="4" s="1"/>
  <c r="T8" i="4"/>
  <c r="U8" i="4" s="1"/>
  <c r="T7" i="4"/>
  <c r="U8" i="3"/>
  <c r="U7" i="3"/>
  <c r="T11" i="3"/>
  <c r="U11" i="3" s="1"/>
  <c r="T10" i="3"/>
  <c r="U10" i="3" s="1"/>
  <c r="T8" i="3"/>
  <c r="T7" i="3"/>
  <c r="U7" i="5" l="1"/>
  <c r="R34" i="18" l="1"/>
  <c r="T11" i="4"/>
  <c r="U11" i="4" s="1"/>
  <c r="R12" i="4"/>
  <c r="R9" i="5"/>
  <c r="R9" i="3"/>
  <c r="S12" i="4"/>
  <c r="Q34" i="18" l="1"/>
  <c r="Q9" i="5"/>
  <c r="Q12" i="4"/>
  <c r="Q9" i="3" l="1"/>
  <c r="S34" i="18"/>
  <c r="U8" i="5" l="1"/>
  <c r="T9" i="5"/>
  <c r="P12" i="4"/>
  <c r="P34" i="18" l="1"/>
  <c r="P9" i="3" l="1"/>
  <c r="P9" i="5"/>
  <c r="S9" i="3"/>
  <c r="O34" i="18" l="1"/>
  <c r="N34" i="18"/>
  <c r="M34" i="18"/>
  <c r="L34" i="18"/>
  <c r="K34" i="18"/>
  <c r="J34" i="18"/>
  <c r="I34" i="18"/>
  <c r="H34" i="18"/>
  <c r="G34" i="18"/>
  <c r="F34" i="18"/>
  <c r="E34" i="18"/>
  <c r="D34" i="18"/>
  <c r="C34" i="18"/>
  <c r="B34" i="18"/>
  <c r="V8" i="5"/>
  <c r="N9" i="3" l="1"/>
  <c r="U9" i="5"/>
  <c r="O9" i="5"/>
  <c r="N9" i="5"/>
  <c r="O9" i="3"/>
  <c r="N12" i="4"/>
  <c r="O12" i="4"/>
  <c r="M12" i="4" l="1"/>
  <c r="L12" i="4"/>
  <c r="M9" i="5"/>
  <c r="L9" i="3" l="1"/>
  <c r="L9" i="5"/>
  <c r="F9" i="5" l="1"/>
  <c r="F12" i="4"/>
  <c r="F9" i="3"/>
  <c r="K9" i="5"/>
  <c r="K12" i="4"/>
  <c r="K9" i="3"/>
  <c r="G12" i="4"/>
  <c r="E12" i="4"/>
  <c r="S7" i="5"/>
  <c r="E9" i="3"/>
  <c r="D12" i="4"/>
  <c r="C12" i="4"/>
  <c r="D9" i="5"/>
  <c r="C9" i="5"/>
  <c r="B9" i="5"/>
  <c r="B9" i="3"/>
  <c r="T9" i="3" s="1"/>
  <c r="C9" i="3"/>
  <c r="S8" i="5" l="1"/>
  <c r="D9" i="3"/>
  <c r="V7" i="5"/>
  <c r="V9" i="5" s="1"/>
  <c r="H9" i="3"/>
  <c r="J9" i="5"/>
  <c r="J9" i="3"/>
  <c r="H9" i="5"/>
  <c r="I9" i="5"/>
  <c r="G9" i="5"/>
  <c r="I9" i="3"/>
  <c r="G9" i="3"/>
  <c r="U9" i="3" s="1"/>
  <c r="E9" i="5"/>
  <c r="J12" i="4"/>
  <c r="I12" i="4"/>
  <c r="H12" i="4"/>
</calcChain>
</file>

<file path=xl/sharedStrings.xml><?xml version="1.0" encoding="utf-8"?>
<sst xmlns="http://schemas.openxmlformats.org/spreadsheetml/2006/main" count="298" uniqueCount="130">
  <si>
    <t>En millones de pesos</t>
  </si>
  <si>
    <t>DA 432</t>
  </si>
  <si>
    <t>Recursos totales</t>
  </si>
  <si>
    <t>Gastos totales</t>
  </si>
  <si>
    <t>Resultado Financiero</t>
  </si>
  <si>
    <t>Fuentes Financieras</t>
  </si>
  <si>
    <t>Aplicaciones Financieras</t>
  </si>
  <si>
    <t>DA 337</t>
  </si>
  <si>
    <t>AIF</t>
  </si>
  <si>
    <t>Finalidades</t>
  </si>
  <si>
    <t>Administración Gubernamental</t>
  </si>
  <si>
    <t>Servicios de Defensa y Seguridad</t>
  </si>
  <si>
    <t>Servicios Sociales</t>
  </si>
  <si>
    <t>Servicios Económicos</t>
  </si>
  <si>
    <t>Deuda Pública</t>
  </si>
  <si>
    <t>Total gastos corrientes y de capital</t>
  </si>
  <si>
    <t>Gastos corrientes</t>
  </si>
  <si>
    <t>Gastos de capital</t>
  </si>
  <si>
    <t>CUENTA AHORRRO INVERSIÓN FINANCIAMIENTO</t>
  </si>
  <si>
    <t>01 - Poder Legislativo Nacional</t>
  </si>
  <si>
    <t>20 - Presidencia de la Nación</t>
  </si>
  <si>
    <t>25 - Jefatura de Gabinete de Ministros</t>
  </si>
  <si>
    <t>30 - Ministerio del Interior, Obras Públicas y Vivienda</t>
  </si>
  <si>
    <t>45 - Ministerio de Defensa</t>
  </si>
  <si>
    <t>50 - Ministerio de Hacienda</t>
  </si>
  <si>
    <t>51 - Ministerio de Producción</t>
  </si>
  <si>
    <t>52 - Ministerio de Agroindustria</t>
  </si>
  <si>
    <t>53 - Ministerio de Turismo</t>
  </si>
  <si>
    <t>57 - Ministerio de Transporte</t>
  </si>
  <si>
    <t>60 - Ministerio de Finanzas</t>
  </si>
  <si>
    <t>70 - Ministerio de Educación</t>
  </si>
  <si>
    <t>72 - Ministerio de Cultura</t>
  </si>
  <si>
    <t>75 - Ministerio de Trabajo, Empleo y Seguridad Social</t>
  </si>
  <si>
    <t>80 - Ministerio de Salud</t>
  </si>
  <si>
    <t>81 - Ministerio de Ambiente y Desarrollo Sustentable</t>
  </si>
  <si>
    <t>85 - Ministerio de Desarrollo Social</t>
  </si>
  <si>
    <t>90 - Servicio de la Deuda Pública</t>
  </si>
  <si>
    <t>91 - Obligaciones a Cargo del Tesoro</t>
  </si>
  <si>
    <t>FINALIDADES</t>
  </si>
  <si>
    <t>ECONÓMICO</t>
  </si>
  <si>
    <t>DA 999</t>
  </si>
  <si>
    <t>10 - Ministerio Público</t>
  </si>
  <si>
    <t>40 - Ministerio de Justicia y Derechos Humanos</t>
  </si>
  <si>
    <t>41 - Ministerio de Seguridad</t>
  </si>
  <si>
    <t>71 - Ministerio de Ciencia, Tecnología e Innovación Productiva</t>
  </si>
  <si>
    <t>DA 1228</t>
  </si>
  <si>
    <t>26 - Ministerio de Modernización</t>
  </si>
  <si>
    <t>35 - Ministerio de Relaciones Exteriores y Culto</t>
  </si>
  <si>
    <t>58 - Ministerio de Energía</t>
  </si>
  <si>
    <t>DA 1468</t>
  </si>
  <si>
    <t>DA 1605</t>
  </si>
  <si>
    <t>DA 1038</t>
  </si>
  <si>
    <t>DA 1622</t>
  </si>
  <si>
    <t>05 - Poder Judicial de la Nación</t>
  </si>
  <si>
    <t>MODIFICACIONES PRESUPUESTARIAS  - PRESUPUESTO 2018 APN</t>
  </si>
  <si>
    <t>MODIFICACIONES PRESUPUESTARIAS - PRESUPUESTO 2018 APN</t>
  </si>
  <si>
    <t xml:space="preserve"> Carácter Económico</t>
  </si>
  <si>
    <t>DNU 545</t>
  </si>
  <si>
    <t>Dif (2)-(1)</t>
  </si>
  <si>
    <t>Dif (2)-(1) excluido DNU</t>
  </si>
  <si>
    <t>Crédito Inicial (CI) (1)</t>
  </si>
  <si>
    <t>Crédito Vigente (CV) (2)</t>
  </si>
  <si>
    <t>Otras medidas</t>
  </si>
  <si>
    <t>DA 1701</t>
  </si>
  <si>
    <t>DA 1730</t>
  </si>
  <si>
    <t>CI</t>
  </si>
  <si>
    <t>Resolución Secretario de Hacienda MH N° 5 (24/1/2018)</t>
  </si>
  <si>
    <t>J57 -$1.800 (Partida 6.1.2.2294 Aportes de Capital a Aerolíneas Argentinas)</t>
  </si>
  <si>
    <t>J91 +$1.800 (Partida 6.1.2.2294 Aportes de Capital a Aerolíneas Argentinas)</t>
  </si>
  <si>
    <t>Disposición SSP del MH N° 931 (21/9/2018)</t>
  </si>
  <si>
    <t>J50 +$101,3 (Inciso 1 - Gastos en Personal)</t>
  </si>
  <si>
    <t>J60 -101,3  (Inciso 1 - Gastos en Personal)</t>
  </si>
  <si>
    <t>DA 1819</t>
  </si>
  <si>
    <t>DNU 1053</t>
  </si>
  <si>
    <t>Dif (2)-(1) excluido DNUs</t>
  </si>
  <si>
    <t>Notas</t>
  </si>
  <si>
    <t>J50 +$144,1 (Inciso 1 - Gastos en Personal)</t>
  </si>
  <si>
    <t>J60 +$5,0 (Inciso 1 - Gastos en Personal)</t>
  </si>
  <si>
    <t>J60 -$1,5 (Inciso 2 - Bienes de Consumo)</t>
  </si>
  <si>
    <t>J60 -$147,6 (Inciso 3 - Servicios no Personales)</t>
  </si>
  <si>
    <t>J50 -$10,0 (Inciso 2 - Bienes de Consumo)</t>
  </si>
  <si>
    <t>J50 +$23,1 (Inciso 3 - Servicios no Personales)</t>
  </si>
  <si>
    <t>J60 -$13,1 (Inciso 3 - Servicios no Personales)</t>
  </si>
  <si>
    <t>Jurisdicción</t>
  </si>
  <si>
    <t>DA 1853</t>
  </si>
  <si>
    <t>Disposición SSP del MH N° 1330 (7/12/2018)</t>
  </si>
  <si>
    <t>J50 +$41,6 (Inciso 3 - Servicios no Personales)</t>
  </si>
  <si>
    <t>J60 -$40,9 (Inciso 3 - Servicios no Personales)</t>
  </si>
  <si>
    <t>J60 -$0,7 (Inciso 2 - Bienes de Consumo)</t>
  </si>
  <si>
    <t>Resolución Secretario de Hacienda MH N° 239 (16/11/2018)</t>
  </si>
  <si>
    <t>Disposición SSP del MH N° 1207 (16/11/2018)</t>
  </si>
  <si>
    <t xml:space="preserve">JURISDICCIONAL </t>
  </si>
  <si>
    <t>DA 1935</t>
  </si>
  <si>
    <t>Resolución Secretario de Hacienda MH N° 272 (18/12/2018)</t>
  </si>
  <si>
    <t>J50 +$5,5 (Inciso 1 - Gastos en Personal)</t>
  </si>
  <si>
    <t>J60 -$5,5 (Inciso 3 - Servicios no Personales)</t>
  </si>
  <si>
    <t>DA 1955</t>
  </si>
  <si>
    <t>Disposición SSP del MH N° 1481 (27/12/2018)</t>
  </si>
  <si>
    <t>J50 +$2,0 (Inciso 3 - Servicios no Personales)</t>
  </si>
  <si>
    <t>J60 -$2,0 (Inciso 3 - Servicios no Personales)</t>
  </si>
  <si>
    <t>Disposición SSP del MH N° 1498 (28/12/2018)</t>
  </si>
  <si>
    <t>J50 -$52,8 (Inciso 3 - Servicios no Personales e Inciso 4 - Bienes de Uso)</t>
  </si>
  <si>
    <t>J60 +$52,8 (Inciso 3 - Servicios no Personales e Inciso 4 - Bienes de Uso)</t>
  </si>
  <si>
    <t>CV 31/12</t>
  </si>
  <si>
    <t>ARTÍCULO 37 DE LA LAF. DECISIONES ADMINISTRATIVAS QUE MODIFICARON EL PRESUPUESTO 2018</t>
  </si>
  <si>
    <t xml:space="preserve">CI </t>
  </si>
  <si>
    <t>Suma MPs</t>
  </si>
  <si>
    <t>CV/CI</t>
  </si>
  <si>
    <t xml:space="preserve"> Art 37      (suma MPs/CI)</t>
  </si>
  <si>
    <t>Total Gastos Corrientes y de Capital</t>
  </si>
  <si>
    <t>Total Aplicaciones Financieras</t>
  </si>
  <si>
    <t>Artículos exluidos del control del 37:</t>
  </si>
  <si>
    <t>LEY 27.430</t>
  </si>
  <si>
    <r>
      <rPr>
        <b/>
        <sz val="9"/>
        <color theme="1"/>
        <rFont val="Calibri"/>
        <family val="2"/>
        <scheme val="minor"/>
      </rPr>
      <t>ARTÍCULO 9°.</t>
    </r>
    <r>
      <rPr>
        <sz val="9"/>
        <color theme="1"/>
        <rFont val="Calibri"/>
        <family val="2"/>
        <scheme val="minor"/>
      </rPr>
      <t>- El jefe de Gabinete de Ministros, previa intervención del Ministerio de Hacienda, podrá disponer ampliaciones en los créditos presupuestarios de la administración central, de los organismos descentralizados e instituciones de la seguridad social, y su correspondiente distribución, financiados con incremento de los recursos con afectación específica, recursos propios, transferencias de entes del sector público nacional, donaciones y los remanentes de ejercicios anteriores que por ley tengan destino específico.</t>
    </r>
  </si>
  <si>
    <r>
      <rPr>
        <b/>
        <sz val="9"/>
        <color theme="1"/>
        <rFont val="Calibri"/>
        <family val="2"/>
        <scheme val="minor"/>
      </rPr>
      <t xml:space="preserve">ARTÍCULO 16.- </t>
    </r>
    <r>
      <rPr>
        <sz val="9"/>
        <color theme="1"/>
        <rFont val="Calibri"/>
        <family val="2"/>
        <scheme val="minor"/>
      </rPr>
      <t>Asígnase al Fondo Nacional para el Enriquecimiento y la Conservación de los Bosques Nativos, en virtud de lo establecido por el artículo 31 de la ley 26.331, un monto de PESOS QUINIENTOS CINCUENTA Y SEIS MILLONES QUINIENTOS MIL ($ 556.500.000) y para el Programa Nacional de Protección de los Bosques Nativos un monto de PESOS VEINTICINCO MILLONES NOVECIENTOS TREINTA Y CINCO MIL ($ 25.935.000).</t>
    </r>
  </si>
  <si>
    <t>Facúltase al jefe de Gabinete de Ministros, previa intervención del Ministerio de Hacienda, a ampliar los montos establecidos en el párrafo precedente, en el marco de la mencionada ley.</t>
  </si>
  <si>
    <t>Establécese para el Ejercicio 2018 una asignación de PESOS SESENTA MILLONES ($ 60.000.000) destinados al Programa de Seguimiento Parlamentario del Presupuesto - Oficina de Presupuesto del Congreso - ley 27.343, de PESOS CINCUENTA MILLONES ($50.000.000) para el Sistema Nacional de Prevención de la Tortura y Otros Tratos o Penas Crueles, Inhumanos o Degradantes - ley 26.827, de PESOS SEIS MILLONES DOSCIENTOS TREINTA Y CINCO MIL ($6.235.000) para la Comisión Bicameral del Defensor de las Niñas, Niños y Adolescentes y la suma de PESOS CINCUENTA MILLONES ($50.000.000) para la Defensoría de las Niñas, Niños y Adolescentes. Dichas asignaciones deberán compensarse con los créditos presupuestarios del Programa 18 de la Jurisdicción 1- Poder Legislativo nacional.</t>
  </si>
  <si>
    <t>Asígnese para el Ejercicio 2018 la suma de PESOS CINCO MIL CATORCE MILLONES CUATROCIENTOS TREINTA MIL ($5.014.430.000), con destino al Ministerio del Interior, Obras Públicas y Vivienda, según el detalle de las planillas A, B y C anexas al presente artículo.</t>
  </si>
  <si>
    <t>Asimismo, asígnese la suma de PESOS CUARENTA Y TRES MILLONES TRESCIENTOS SESENTA Y OCHO MIL ($43.368.000) a la AGENCIA DE ACCESO A LA INFORMACIÓN PÚBLICA, de PESOS TREINTA Y SIETE MILLONES ($37.000.000) al MINISTERIO DE TURISMO, de PESOS NOVENTA MILLONES ($90.000.000) para el SERVICIO NACIONAL DE SANIDAD Y CALIDAD AGROALIMENTARIA para el programa Acciones para Contribuir a Asegurar la Protección Vegetal, de PESOS VEINTICINCO MILLONES ($25.000.000) para el Centro Universitario San Francisco Córdoba, de PESOS DOS MILLONES ($ 2.000.000) para la Congregación Israelita de la República Argentina (C.I.R.A.) para ser utilizados en la puesta en valor de la Sala del Museo Judío de Buenos Aires, de PESOS SEISCIENTOS MILLONES ($600.000.000) para la actividad 26 del Programa 19 del Ministerio del Interior, Obras Públicas y Vivienda, de PESOS MIL CUATROCIENTOS MILLONES ($1.400.000.000) a la Comisión de Energía Atómica para ser destinados a la construcción del reactor CAREM Fase 2 y al Plan Nacional de Medicina Nuclear, de PESOS CIEN MILLONES ($100.000.000) para el Programa Casas de Atención y Acompañamiento Comunitario (CAACS) dependiente de la Secretaría de Políticas Integrales sobre Drogas de la Nación Argentina, de PESOS CINCUENTA MILLONES ($50.000.000) para el Instituto Nacional de las Mujeres y de PESOS DIEZ MILLONES ($10.000.000) para la Fundación Miguel Lillo.</t>
  </si>
  <si>
    <t>Facúltase al Jefe de Gabinete de Ministros a efectuar las modificaciones presupuestarias necesarias a fin de dar cumplimiento a lo establecido en los párrafos precedentes, y a asignar la suma de PESOS NOVENTA y SIETE MILLONES TRESCIENTOS VEINTISEIS MIL ($97.326.000) para atender estudios de prefactibilidad de los proyectos incluidos en la planilla D anexa al presente artículo.</t>
  </si>
  <si>
    <r>
      <rPr>
        <b/>
        <sz val="9"/>
        <color theme="1"/>
        <rFont val="Calibri"/>
        <family val="2"/>
        <scheme val="minor"/>
      </rPr>
      <t xml:space="preserve">ARTÍCULO 28. </t>
    </r>
    <r>
      <rPr>
        <sz val="9"/>
        <color theme="1"/>
        <rFont val="Calibri"/>
        <family val="2"/>
        <scheme val="minor"/>
      </rPr>
      <t>— Establécese como límite máximo la suma de pesos treinta y un mil ochocientos dieciséis millones quinientos seis mil cuatrocientos ($ 31.816.506.400) destinada al pago de deudas previsionales reconocidas en sede judicial y administrativa y aquellas deudas previsionales establecidas en los acuerdos transaccionales celebrados en el marco de la ley 27.260, de acuerdo a lo estipulado en el artículo 7°, puntos a) y b) de la misma ley, como consecuencia de retroactivos originados en ajustes practicados en las prestaciones del Sistema Integrado Previsional Argentino a cargo de la Administración Nacional de la Seguridad Social, organismo descentralizado en el ámbito del Ministerio de Trabajo, Empleo y Seguridad Social.</t>
    </r>
  </si>
  <si>
    <r>
      <rPr>
        <b/>
        <sz val="9"/>
        <color theme="1"/>
        <rFont val="Calibri"/>
        <family val="2"/>
        <scheme val="minor"/>
      </rPr>
      <t xml:space="preserve">ARTÍCULO 29. </t>
    </r>
    <r>
      <rPr>
        <sz val="9"/>
        <color theme="1"/>
        <rFont val="Calibri"/>
        <family val="2"/>
        <scheme val="minor"/>
      </rPr>
      <t>— Autorízase al Jefe de Gabinete de Ministros, previa intervención del Ministerio de Hacienda y Finanzas Públicas, a ampliar el límite establecido en el artículo 28 de la presente ley para la cancelación de deudas previsionales reconocidas en sede judicial y administrativa y aquellas deudas previsionales establecidas en los acuerdos transaccionales celebrados en el marco de la ley 27.260, de acuerdo a lo estipulado en el artículo 7°, puntos a) y b) de la misma ley como consecuencia de retroactivos originados en ajustes practicados en las prestaciones del Sistema Integrado Previsional Argentino a cargo de la Administración Nacional de la Seguridad Social, en la medida en que el cumplimiento de dichas obligaciones así lo requiera. Autorízase al Jefe de Gabinete de Ministros a efectuar las modificaciones presupuestarias necesarias a fin de dar cumplimiento al presente artículo.</t>
    </r>
  </si>
  <si>
    <t>LEY 27.431</t>
  </si>
  <si>
    <t>Tipo de gasto por CE</t>
  </si>
  <si>
    <t>Tabla 1</t>
  </si>
  <si>
    <t>Tabla 2</t>
  </si>
  <si>
    <t>Modificaciones presupuestarias efectuadas por DA durante 2018  (excluye DNU)</t>
  </si>
  <si>
    <t>Modificaciones presupuestarias efectuadas por DA durante 2018 excluyendo Art 8, 9, 16 y 28 de la Ley de presupuesto Vigente 27.341 y otras normas (excluye DNU)</t>
  </si>
  <si>
    <r>
      <rPr>
        <b/>
        <sz val="9"/>
        <color theme="1"/>
        <rFont val="Calibri"/>
        <family val="2"/>
        <scheme val="minor"/>
      </rPr>
      <t xml:space="preserve">ARTÍCULO 127.- </t>
    </r>
    <r>
      <rPr>
        <sz val="9"/>
        <color theme="1"/>
        <rFont val="Calibri"/>
        <family val="2"/>
        <scheme val="minor"/>
      </rPr>
      <t>Sustitúyase el inciso a) del artículo 39 de la ley 26.573, por el siguiente:
“a) El Poder Ejecutivo nacional incluirá en cada proyecto de Ley de Presupuesto de la Administración Nacional el monto anual a transferir al Ente Nacional de Alto Rendimiento Deportivo (ENARD), el que para el ejercicio 2018 será de novecientos millones de pesos ($ 900.000.000). Para los años subsiguientes, dicho monto se incrementará por la tasa anual de crecimiento de los gastos primarios de la Administración Nacional incluida en cada proyecto de Ley de Presupuesto.
El monto anual asignado será transferido mensualmente —de manera automática— al ENARD en cuotas iguales y consecutivas.</t>
    </r>
  </si>
  <si>
    <r>
      <rPr>
        <b/>
        <sz val="9"/>
        <color theme="1"/>
        <rFont val="Calibri"/>
        <family val="2"/>
        <scheme val="minor"/>
      </rPr>
      <t xml:space="preserve">ARTÍCULO 8°.- </t>
    </r>
    <r>
      <rPr>
        <sz val="9"/>
        <color theme="1"/>
        <rFont val="Calibri"/>
        <family val="2"/>
        <scheme val="minor"/>
      </rPr>
      <t xml:space="preserve">Autorízase al jefe de Gabinete de Ministros, previa intervención del Ministerio de Hacienda, a introducir ampliaciones en los créditos presupuestarios aprobados por la presente ley y a establecer su distribución en la medida en que ellas sean financiadas </t>
    </r>
    <r>
      <rPr>
        <b/>
        <sz val="9"/>
        <color theme="1"/>
        <rFont val="Calibri"/>
        <family val="2"/>
        <scheme val="minor"/>
      </rPr>
      <t>c</t>
    </r>
    <r>
      <rPr>
        <sz val="9"/>
        <color theme="1"/>
        <rFont val="Calibri"/>
        <family val="2"/>
        <scheme val="minor"/>
      </rPr>
      <t>on incremento de fuentes de financiamiento originadas en préstamos de organismos financieros internacionales de los que la Nación forme parte, siempre que ellos estén destinados al Financiamiento de Gastos de Capital.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</si>
</sst>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0_-;\-* #,##0.0_-;_-* &quot;-&quot;??_-;_-@_-"/>
    <numFmt numFmtId="166" formatCode="_-* #,##0.0_-;\-* #,##0.0_-;_-* &quot;-&quot;?_-;_-@_-"/>
    <numFmt numFmtId="167" formatCode="#,##0.0_ ;\-#,##0.0\ "/>
    <numFmt numFmtId="168" formatCode="_-* #,##0_-;\-* #,##0_-;_-* &quot;-&quot;??_-;_-@_-"/>
    <numFmt numFmtId="169" formatCode="0.0"/>
    <numFmt numFmtId="170" formatCode="0.0%"/>
  </numFmts>
  <fonts count="12" x14ac:knownFonts="1">
    <font>
      <sz val="11"/>
      <color theme="1"/>
      <name val="Calibri"/>
    </font>
    <font>
      <sz val="11"/>
      <color theme="1"/>
      <name val="Calibri"/>
      <family val="2"/>
      <scheme val="minor"/>
    </font>
    <font>
      <sz val="11"/>
      <color theme="1"/>
      <name val="Calibri"/>
      <family val="2"/>
    </font>
    <font>
      <b/>
      <sz val="15"/>
      <color theme="3"/>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b/>
      <sz val="9"/>
      <color rgb="FF000000"/>
      <name val="Calibri"/>
      <family val="2"/>
    </font>
    <font>
      <sz val="9"/>
      <color rgb="FF000000"/>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EEEEEE"/>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39997558519241921"/>
        <bgColor rgb="FFFFFFFF"/>
      </patternFill>
    </fill>
    <fill>
      <patternFill patternType="solid">
        <fgColor theme="4" tint="0.39997558519241921"/>
        <bgColor rgb="FF000000"/>
      </patternFill>
    </fill>
    <fill>
      <patternFill patternType="solid">
        <fgColor rgb="FFBFBFBF"/>
        <bgColor rgb="FF000000"/>
      </patternFill>
    </fill>
    <fill>
      <patternFill patternType="solid">
        <fgColor theme="0"/>
        <bgColor rgb="FF000000"/>
      </patternFill>
    </fill>
    <fill>
      <patternFill patternType="solid">
        <fgColor theme="9" tint="0.39997558519241921"/>
        <bgColor indexed="64"/>
      </patternFill>
    </fill>
    <fill>
      <patternFill patternType="solid">
        <fgColor theme="9" tint="0.39997558519241921"/>
        <bgColor rgb="FFFFFFFF"/>
      </patternFill>
    </fill>
    <fill>
      <patternFill patternType="solid">
        <fgColor theme="9" tint="0.39997558519241921"/>
        <bgColor rgb="FF000000"/>
      </patternFill>
    </fill>
  </fills>
  <borders count="29">
    <border>
      <left/>
      <right/>
      <top/>
      <bottom/>
      <diagonal/>
    </border>
    <border>
      <left style="thin">
        <color rgb="FF979991"/>
      </left>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979991"/>
      </left>
      <right style="thin">
        <color indexed="64"/>
      </right>
      <top style="thin">
        <color rgb="FF979991"/>
      </top>
      <bottom style="thin">
        <color rgb="FF979991"/>
      </bottom>
      <diagonal/>
    </border>
    <border>
      <left style="thin">
        <color rgb="FF979991"/>
      </left>
      <right style="thin">
        <color indexed="64"/>
      </right>
      <top style="thin">
        <color rgb="FF97999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rgb="FF979991"/>
      </bottom>
      <diagonal/>
    </border>
    <border>
      <left style="thin">
        <color rgb="FF979991"/>
      </left>
      <right/>
      <top/>
      <bottom style="thin">
        <color rgb="FF979991"/>
      </bottom>
      <diagonal/>
    </border>
    <border>
      <left style="medium">
        <color indexed="64"/>
      </left>
      <right/>
      <top style="thin">
        <color rgb="FF979991"/>
      </top>
      <bottom style="thin">
        <color rgb="FF97999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theme="4"/>
      </bottom>
      <diagonal/>
    </border>
    <border>
      <left style="thin">
        <color rgb="FF979991"/>
      </left>
      <right style="thin">
        <color indexed="64"/>
      </right>
      <top style="thin">
        <color indexed="64"/>
      </top>
      <bottom style="thin">
        <color rgb="FF979991"/>
      </bottom>
      <diagonal/>
    </border>
    <border>
      <left style="thin">
        <color rgb="FF979991"/>
      </left>
      <right/>
      <top style="thin">
        <color rgb="FF97999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0" fontId="3" fillId="0" borderId="17" applyNumberFormat="0" applyFill="0" applyAlignment="0" applyProtection="0"/>
    <xf numFmtId="0" fontId="1" fillId="0" borderId="0"/>
    <xf numFmtId="9" fontId="9" fillId="0" borderId="0" applyFont="0" applyFill="0" applyBorder="0" applyAlignment="0" applyProtection="0"/>
    <xf numFmtId="164" fontId="2" fillId="0" borderId="0" applyFont="0" applyFill="0" applyBorder="0" applyAlignment="0" applyProtection="0"/>
  </cellStyleXfs>
  <cellXfs count="133">
    <xf numFmtId="0" fontId="0" fillId="0" borderId="0" xfId="0"/>
    <xf numFmtId="165" fontId="5" fillId="0" borderId="2" xfId="1" applyNumberFormat="1" applyFont="1" applyFill="1" applyBorder="1" applyAlignment="1">
      <alignment horizontal="center"/>
    </xf>
    <xf numFmtId="0" fontId="4" fillId="0" borderId="0" xfId="0" applyFont="1"/>
    <xf numFmtId="0" fontId="5" fillId="0" borderId="0" xfId="0" applyFont="1"/>
    <xf numFmtId="0" fontId="4" fillId="3" borderId="2" xfId="0" applyFont="1" applyFill="1" applyBorder="1" applyAlignment="1">
      <alignment horizontal="left" vertical="top" wrapText="1"/>
    </xf>
    <xf numFmtId="0" fontId="6" fillId="0" borderId="0" xfId="0" applyFont="1"/>
    <xf numFmtId="0" fontId="7" fillId="0" borderId="0" xfId="0" applyFont="1"/>
    <xf numFmtId="0" fontId="5" fillId="5" borderId="2" xfId="0" applyFont="1" applyFill="1" applyBorder="1" applyAlignment="1">
      <alignment horizontal="left" vertical="top" wrapText="1"/>
    </xf>
    <xf numFmtId="0" fontId="7" fillId="5" borderId="2" xfId="0" applyFont="1" applyFill="1" applyBorder="1" applyAlignment="1">
      <alignment horizontal="left" vertical="top" wrapText="1"/>
    </xf>
    <xf numFmtId="165" fontId="7" fillId="0" borderId="2" xfId="1" applyNumberFormat="1" applyFont="1" applyFill="1" applyBorder="1" applyAlignment="1">
      <alignment horizontal="center"/>
    </xf>
    <xf numFmtId="165" fontId="7" fillId="0" borderId="3" xfId="1" applyNumberFormat="1" applyFont="1" applyFill="1" applyBorder="1" applyAlignment="1">
      <alignment horizontal="center"/>
    </xf>
    <xf numFmtId="167" fontId="7" fillId="0" borderId="0" xfId="0" applyNumberFormat="1" applyFont="1"/>
    <xf numFmtId="167" fontId="7" fillId="0" borderId="2" xfId="1" applyNumberFormat="1" applyFont="1" applyFill="1" applyBorder="1" applyAlignment="1">
      <alignment horizontal="center"/>
    </xf>
    <xf numFmtId="166" fontId="7" fillId="0" borderId="0" xfId="0" applyNumberFormat="1" applyFont="1"/>
    <xf numFmtId="165" fontId="7" fillId="0" borderId="0" xfId="0" applyNumberFormat="1" applyFont="1"/>
    <xf numFmtId="165" fontId="7" fillId="5" borderId="2" xfId="1" applyNumberFormat="1" applyFont="1" applyFill="1" applyBorder="1" applyAlignment="1">
      <alignment horizontal="center"/>
    </xf>
    <xf numFmtId="0" fontId="6"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6" fillId="2" borderId="2" xfId="0" applyFont="1" applyFill="1" applyBorder="1" applyAlignment="1">
      <alignment horizontal="left" vertical="top" wrapText="1"/>
    </xf>
    <xf numFmtId="167" fontId="6" fillId="2" borderId="2" xfId="1" applyNumberFormat="1" applyFont="1" applyFill="1" applyBorder="1" applyAlignment="1">
      <alignment horizontal="center"/>
    </xf>
    <xf numFmtId="165" fontId="6" fillId="2" borderId="2" xfId="0" applyNumberFormat="1" applyFont="1" applyFill="1" applyBorder="1"/>
    <xf numFmtId="0" fontId="6"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6" fillId="0" borderId="0" xfId="1" applyNumberFormat="1" applyFont="1" applyAlignment="1">
      <alignment shrinkToFit="1"/>
    </xf>
    <xf numFmtId="165" fontId="6" fillId="0" borderId="0" xfId="1" applyNumberFormat="1" applyFont="1" applyAlignment="1">
      <alignment horizontal="left" shrinkToFit="1"/>
    </xf>
    <xf numFmtId="165" fontId="7" fillId="0" borderId="0" xfId="1" applyNumberFormat="1" applyFont="1" applyAlignment="1">
      <alignment shrinkToFit="1"/>
    </xf>
    <xf numFmtId="165" fontId="7" fillId="0" borderId="0" xfId="1" applyNumberFormat="1" applyFont="1" applyAlignment="1">
      <alignment horizontal="left" shrinkToFit="1"/>
    </xf>
    <xf numFmtId="165" fontId="6" fillId="7" borderId="9" xfId="1" applyNumberFormat="1" applyFont="1" applyFill="1" applyBorder="1" applyAlignment="1">
      <alignment horizontal="center" vertical="top" shrinkToFit="1"/>
    </xf>
    <xf numFmtId="165" fontId="6" fillId="7" borderId="10" xfId="1" applyNumberFormat="1" applyFont="1" applyFill="1" applyBorder="1" applyAlignment="1">
      <alignment horizontal="center" vertical="top" shrinkToFit="1"/>
    </xf>
    <xf numFmtId="165" fontId="6" fillId="7" borderId="11" xfId="1" applyNumberFormat="1" applyFont="1" applyFill="1" applyBorder="1" applyAlignment="1">
      <alignment horizontal="center" vertical="top" shrinkToFit="1"/>
    </xf>
    <xf numFmtId="0" fontId="6" fillId="7" borderId="8" xfId="0" applyFont="1" applyFill="1" applyBorder="1" applyAlignment="1">
      <alignment horizontal="center" vertical="top" wrapText="1"/>
    </xf>
    <xf numFmtId="165" fontId="6" fillId="5" borderId="13" xfId="1" applyNumberFormat="1" applyFont="1" applyFill="1" applyBorder="1" applyAlignment="1">
      <alignment horizontal="left" vertical="top" shrinkToFit="1"/>
    </xf>
    <xf numFmtId="165" fontId="7" fillId="5" borderId="1" xfId="1" applyNumberFormat="1" applyFont="1" applyFill="1" applyBorder="1" applyAlignment="1">
      <alignment horizontal="left" vertical="top" shrinkToFit="1"/>
    </xf>
    <xf numFmtId="165" fontId="7" fillId="5" borderId="13" xfId="1" applyNumberFormat="1" applyFont="1" applyFill="1" applyBorder="1" applyAlignment="1">
      <alignment horizontal="left" vertical="top" shrinkToFit="1"/>
    </xf>
    <xf numFmtId="0" fontId="7" fillId="5" borderId="12" xfId="3" applyFont="1" applyFill="1" applyBorder="1" applyAlignment="1">
      <alignment horizontal="left" vertical="top" wrapText="1"/>
    </xf>
    <xf numFmtId="165" fontId="6" fillId="5" borderId="1" xfId="1" applyNumberFormat="1" applyFont="1" applyFill="1" applyBorder="1" applyAlignment="1">
      <alignment horizontal="left" vertical="top" shrinkToFit="1"/>
    </xf>
    <xf numFmtId="0" fontId="7" fillId="5" borderId="14" xfId="3" applyFont="1" applyFill="1" applyBorder="1" applyAlignment="1">
      <alignment horizontal="left" vertical="top" wrapText="1"/>
    </xf>
    <xf numFmtId="165" fontId="6" fillId="2" borderId="16" xfId="1" applyNumberFormat="1" applyFont="1" applyFill="1" applyBorder="1" applyAlignment="1">
      <alignment shrinkToFit="1"/>
    </xf>
    <xf numFmtId="165" fontId="6" fillId="2" borderId="16" xfId="1" applyNumberFormat="1" applyFont="1" applyFill="1" applyBorder="1" applyAlignment="1">
      <alignment horizontal="left" shrinkToFit="1"/>
    </xf>
    <xf numFmtId="0" fontId="6" fillId="2" borderId="15" xfId="0" applyFont="1" applyFill="1" applyBorder="1"/>
    <xf numFmtId="0" fontId="7" fillId="4" borderId="0" xfId="3" applyFont="1" applyFill="1" applyBorder="1" applyAlignment="1">
      <alignment horizontal="left" vertical="top" wrapText="1"/>
    </xf>
    <xf numFmtId="170" fontId="7" fillId="0" borderId="0" xfId="9" applyNumberFormat="1" applyFont="1"/>
    <xf numFmtId="0" fontId="6" fillId="4" borderId="0" xfId="3" applyFont="1" applyFill="1" applyBorder="1" applyAlignment="1">
      <alignment horizontal="left" vertical="top" wrapText="1"/>
    </xf>
    <xf numFmtId="0" fontId="6" fillId="0" borderId="0" xfId="0" applyFont="1" applyFill="1"/>
    <xf numFmtId="165" fontId="7" fillId="5" borderId="19" xfId="1" applyNumberFormat="1" applyFont="1" applyFill="1" applyBorder="1" applyAlignment="1">
      <alignment horizontal="left" vertical="top" shrinkToFit="1"/>
    </xf>
    <xf numFmtId="165" fontId="7" fillId="0" borderId="0" xfId="1" applyNumberFormat="1" applyFont="1"/>
    <xf numFmtId="168" fontId="7" fillId="0" borderId="0" xfId="1" applyNumberFormat="1" applyFont="1"/>
    <xf numFmtId="168" fontId="7" fillId="0" borderId="0" xfId="0" applyNumberFormat="1" applyFont="1"/>
    <xf numFmtId="164" fontId="7" fillId="0" borderId="0" xfId="1" applyFont="1"/>
    <xf numFmtId="10" fontId="7" fillId="0" borderId="0" xfId="9" applyNumberFormat="1" applyFont="1"/>
    <xf numFmtId="10" fontId="7" fillId="0" borderId="0" xfId="0" applyNumberFormat="1" applyFont="1"/>
    <xf numFmtId="167" fontId="7" fillId="5" borderId="2" xfId="1" applyNumberFormat="1" applyFont="1" applyFill="1" applyBorder="1" applyAlignment="1">
      <alignment horizontal="center"/>
    </xf>
    <xf numFmtId="165" fontId="6" fillId="5" borderId="18" xfId="1" applyNumberFormat="1" applyFont="1" applyFill="1" applyBorder="1" applyAlignment="1">
      <alignment horizontal="left" vertical="top" shrinkToFit="1"/>
    </xf>
    <xf numFmtId="165" fontId="6" fillId="5" borderId="6" xfId="1" applyNumberFormat="1" applyFont="1" applyFill="1" applyBorder="1" applyAlignment="1">
      <alignment horizontal="left" vertical="top" shrinkToFit="1"/>
    </xf>
    <xf numFmtId="165" fontId="6" fillId="5" borderId="7" xfId="1" applyNumberFormat="1" applyFont="1" applyFill="1" applyBorder="1" applyAlignment="1">
      <alignment horizontal="left" vertical="top" shrinkToFit="1"/>
    </xf>
    <xf numFmtId="0" fontId="4" fillId="8" borderId="2" xfId="0" applyFont="1" applyFill="1" applyBorder="1" applyAlignment="1">
      <alignment horizontal="center" vertical="center" wrapText="1"/>
    </xf>
    <xf numFmtId="165" fontId="5" fillId="0" borderId="2" xfId="1" applyNumberFormat="1" applyFont="1" applyFill="1" applyBorder="1" applyAlignment="1">
      <alignment horizontal="center" vertical="center"/>
    </xf>
    <xf numFmtId="165" fontId="5" fillId="5" borderId="2" xfId="1" applyNumberFormat="1" applyFont="1" applyFill="1" applyBorder="1" applyAlignment="1">
      <alignment horizontal="center" vertical="center"/>
    </xf>
    <xf numFmtId="10" fontId="5" fillId="5" borderId="2" xfId="9" applyNumberFormat="1" applyFont="1" applyFill="1" applyBorder="1" applyAlignment="1">
      <alignment horizontal="center" vertical="center"/>
    </xf>
    <xf numFmtId="10" fontId="5" fillId="0" borderId="2" xfId="9" applyNumberFormat="1" applyFont="1" applyFill="1" applyBorder="1" applyAlignment="1">
      <alignment horizontal="center" vertical="center"/>
    </xf>
    <xf numFmtId="166" fontId="0" fillId="0" borderId="0" xfId="0" applyNumberFormat="1"/>
    <xf numFmtId="165" fontId="4" fillId="3" borderId="2" xfId="0" applyNumberFormat="1" applyFont="1" applyFill="1" applyBorder="1" applyAlignment="1">
      <alignment horizontal="center" vertical="center"/>
    </xf>
    <xf numFmtId="10" fontId="4" fillId="3" borderId="2" xfId="9" applyNumberFormat="1" applyFont="1" applyFill="1" applyBorder="1" applyAlignment="1">
      <alignment horizontal="center" vertical="center"/>
    </xf>
    <xf numFmtId="0" fontId="4" fillId="5" borderId="0" xfId="0" applyFont="1" applyFill="1" applyBorder="1" applyAlignment="1">
      <alignment horizontal="left" vertical="top" wrapText="1"/>
    </xf>
    <xf numFmtId="165" fontId="4" fillId="5" borderId="0" xfId="0" applyNumberFormat="1" applyFont="1" applyFill="1" applyBorder="1" applyAlignment="1">
      <alignment horizontal="center" vertical="center"/>
    </xf>
    <xf numFmtId="10" fontId="4" fillId="5" borderId="0" xfId="9" applyNumberFormat="1" applyFont="1" applyFill="1" applyBorder="1" applyAlignment="1">
      <alignment horizontal="center" vertical="center"/>
    </xf>
    <xf numFmtId="165" fontId="4" fillId="3" borderId="2" xfId="0" applyNumberFormat="1" applyFont="1" applyFill="1" applyBorder="1" applyAlignment="1">
      <alignment horizontal="center"/>
    </xf>
    <xf numFmtId="0" fontId="4" fillId="0" borderId="0" xfId="0" applyFont="1" applyFill="1" applyBorder="1" applyAlignment="1">
      <alignment horizontal="left" vertical="top" wrapText="1"/>
    </xf>
    <xf numFmtId="165" fontId="4" fillId="0" borderId="0" xfId="0" applyNumberFormat="1" applyFont="1" applyFill="1" applyBorder="1" applyAlignment="1">
      <alignment horizontal="center"/>
    </xf>
    <xf numFmtId="10" fontId="4" fillId="0" borderId="0" xfId="9" applyNumberFormat="1" applyFont="1" applyFill="1" applyBorder="1" applyAlignment="1">
      <alignment horizontal="center"/>
    </xf>
    <xf numFmtId="0" fontId="0" fillId="0" borderId="0" xfId="0" applyAlignment="1">
      <alignment horizontal="center"/>
    </xf>
    <xf numFmtId="0" fontId="5" fillId="0" borderId="0" xfId="0" applyFont="1" applyAlignment="1">
      <alignment horizontal="center"/>
    </xf>
    <xf numFmtId="0" fontId="5" fillId="0" borderId="2" xfId="0" applyFont="1" applyFill="1" applyBorder="1" applyAlignment="1">
      <alignment horizontal="left" vertical="top" wrapText="1"/>
    </xf>
    <xf numFmtId="169" fontId="5" fillId="0" borderId="2" xfId="1" applyNumberFormat="1" applyFont="1" applyFill="1" applyBorder="1" applyAlignment="1">
      <alignment horizontal="center" vertical="center"/>
    </xf>
    <xf numFmtId="165" fontId="5" fillId="5" borderId="2" xfId="1" applyNumberFormat="1" applyFont="1" applyFill="1" applyBorder="1" applyAlignment="1">
      <alignment horizontal="center"/>
    </xf>
    <xf numFmtId="169" fontId="4" fillId="3" borderId="2" xfId="1" applyNumberFormat="1" applyFont="1" applyFill="1" applyBorder="1" applyAlignment="1">
      <alignment horizontal="center" vertical="center"/>
    </xf>
    <xf numFmtId="0" fontId="0" fillId="0" borderId="0" xfId="0" applyFill="1"/>
    <xf numFmtId="0" fontId="0" fillId="0" borderId="0" xfId="0" applyFill="1" applyAlignment="1">
      <alignment horizontal="center" vertical="center"/>
    </xf>
    <xf numFmtId="169" fontId="4" fillId="3" borderId="2" xfId="0" applyNumberFormat="1" applyFont="1" applyFill="1" applyBorder="1" applyAlignment="1">
      <alignment horizontal="center" vertical="center"/>
    </xf>
    <xf numFmtId="0" fontId="6" fillId="9" borderId="0" xfId="0" applyFont="1" applyFill="1"/>
    <xf numFmtId="0" fontId="0" fillId="9" borderId="0" xfId="0" applyFill="1"/>
    <xf numFmtId="0" fontId="5" fillId="0" borderId="0" xfId="0" applyFont="1" applyBorder="1" applyAlignment="1">
      <alignment horizontal="left" wrapText="1"/>
    </xf>
    <xf numFmtId="0" fontId="5" fillId="0" borderId="0" xfId="0" applyFont="1" applyBorder="1" applyAlignment="1">
      <alignment horizontal="left" vertical="center" wrapText="1"/>
    </xf>
    <xf numFmtId="0" fontId="0" fillId="9" borderId="0" xfId="0" applyFill="1" applyAlignment="1"/>
    <xf numFmtId="0" fontId="0" fillId="0" borderId="0" xfId="0" applyBorder="1"/>
    <xf numFmtId="0" fontId="10" fillId="0" borderId="0" xfId="0" applyFont="1" applyFill="1" applyBorder="1"/>
    <xf numFmtId="0" fontId="11" fillId="0" borderId="0" xfId="0" applyFont="1" applyFill="1" applyBorder="1"/>
    <xf numFmtId="0" fontId="10" fillId="10"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1" fillId="0" borderId="2" xfId="0" applyFont="1" applyFill="1" applyBorder="1" applyAlignment="1">
      <alignment horizontal="left" vertical="top" wrapText="1"/>
    </xf>
    <xf numFmtId="165" fontId="11" fillId="0" borderId="2" xfId="1" applyNumberFormat="1" applyFont="1" applyFill="1" applyBorder="1" applyAlignment="1">
      <alignment horizontal="center"/>
    </xf>
    <xf numFmtId="10" fontId="11" fillId="0" borderId="2" xfId="9" applyNumberFormat="1" applyFont="1" applyFill="1" applyBorder="1" applyAlignment="1">
      <alignment horizontal="right"/>
    </xf>
    <xf numFmtId="10" fontId="11" fillId="0" borderId="2" xfId="9" applyNumberFormat="1" applyFont="1" applyFill="1" applyBorder="1" applyAlignment="1">
      <alignment vertical="center"/>
    </xf>
    <xf numFmtId="165" fontId="10" fillId="12" borderId="2" xfId="0" applyNumberFormat="1" applyFont="1" applyFill="1" applyBorder="1"/>
    <xf numFmtId="10" fontId="10" fillId="12" borderId="2" xfId="9" applyNumberFormat="1" applyFont="1" applyFill="1" applyBorder="1" applyAlignment="1">
      <alignment vertical="center"/>
    </xf>
    <xf numFmtId="165" fontId="10" fillId="13" borderId="0" xfId="0" applyNumberFormat="1" applyFont="1" applyFill="1" applyBorder="1"/>
    <xf numFmtId="10" fontId="10" fillId="13" borderId="0" xfId="9" applyNumberFormat="1" applyFont="1" applyFill="1" applyBorder="1" applyAlignment="1">
      <alignment vertical="center"/>
    </xf>
    <xf numFmtId="165" fontId="4" fillId="5" borderId="0" xfId="0" applyNumberFormat="1" applyFont="1" applyFill="1" applyBorder="1" applyAlignment="1">
      <alignment horizontal="center"/>
    </xf>
    <xf numFmtId="10" fontId="4" fillId="5" borderId="0" xfId="0" applyNumberFormat="1" applyFont="1" applyFill="1" applyBorder="1" applyAlignment="1">
      <alignment horizontal="center"/>
    </xf>
    <xf numFmtId="10" fontId="4" fillId="5" borderId="0" xfId="9" applyNumberFormat="1" applyFont="1" applyFill="1" applyBorder="1" applyAlignment="1">
      <alignment horizontal="center"/>
    </xf>
    <xf numFmtId="165" fontId="0" fillId="0" borderId="0" xfId="0" applyNumberFormat="1"/>
    <xf numFmtId="165" fontId="11" fillId="0" borderId="28" xfId="1" applyNumberFormat="1" applyFont="1" applyFill="1" applyBorder="1" applyAlignment="1">
      <alignment horizontal="center"/>
    </xf>
    <xf numFmtId="165" fontId="10" fillId="12" borderId="28" xfId="0" applyNumberFormat="1" applyFont="1" applyFill="1" applyBorder="1"/>
    <xf numFmtId="0" fontId="4" fillId="5" borderId="2" xfId="0" applyFont="1" applyFill="1" applyBorder="1" applyAlignment="1">
      <alignment horizontal="left" vertical="top" wrapText="1"/>
    </xf>
    <xf numFmtId="165" fontId="10" fillId="13" borderId="2" xfId="0" applyNumberFormat="1" applyFont="1" applyFill="1" applyBorder="1"/>
    <xf numFmtId="0" fontId="4" fillId="14" borderId="2"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3" xfId="0" applyFont="1" applyFill="1" applyBorder="1" applyAlignment="1">
      <alignment horizontal="center" vertical="center" wrapText="1"/>
    </xf>
    <xf numFmtId="0" fontId="6" fillId="8" borderId="2" xfId="0" applyFont="1" applyFill="1" applyBorder="1" applyAlignment="1">
      <alignment horizontal="center"/>
    </xf>
    <xf numFmtId="0" fontId="6" fillId="14" borderId="2" xfId="0" applyFont="1" applyFill="1" applyBorder="1" applyAlignment="1">
      <alignment horizontal="center"/>
    </xf>
    <xf numFmtId="0" fontId="5" fillId="0" borderId="22" xfId="0" applyFont="1" applyBorder="1" applyAlignment="1">
      <alignment horizontal="lef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5" fillId="0" borderId="2" xfId="0" applyFont="1" applyBorder="1" applyAlignment="1">
      <alignment horizontal="left" wrapText="1"/>
    </xf>
    <xf numFmtId="0" fontId="5" fillId="0" borderId="5" xfId="0" applyFont="1" applyBorder="1" applyAlignment="1">
      <alignment horizontal="left" wrapText="1"/>
    </xf>
    <xf numFmtId="0" fontId="5" fillId="0" borderId="20" xfId="0" applyFont="1" applyBorder="1" applyAlignment="1">
      <alignment horizontal="left" wrapText="1"/>
    </xf>
    <xf numFmtId="0" fontId="5" fillId="0" borderId="21" xfId="0" applyFont="1" applyBorder="1" applyAlignment="1">
      <alignment horizontal="left" wrapText="1"/>
    </xf>
    <xf numFmtId="0" fontId="5" fillId="0" borderId="22" xfId="0" applyFont="1" applyBorder="1" applyAlignment="1">
      <alignment horizontal="left" wrapText="1"/>
    </xf>
    <xf numFmtId="0" fontId="5" fillId="0" borderId="0" xfId="0" applyFont="1" applyBorder="1" applyAlignment="1">
      <alignment horizontal="left" wrapText="1"/>
    </xf>
    <xf numFmtId="0" fontId="5" fillId="0" borderId="23" xfId="0" applyFont="1" applyBorder="1" applyAlignment="1">
      <alignment horizontal="left" wrapText="1"/>
    </xf>
    <xf numFmtId="0" fontId="5" fillId="0" borderId="24" xfId="0" applyFont="1" applyBorder="1" applyAlignment="1">
      <alignment horizontal="left" wrapText="1"/>
    </xf>
    <xf numFmtId="0" fontId="5" fillId="0" borderId="25" xfId="0" applyFont="1" applyBorder="1" applyAlignment="1">
      <alignment horizontal="left" wrapText="1"/>
    </xf>
    <xf numFmtId="0" fontId="5" fillId="0" borderId="26" xfId="0" applyFont="1" applyBorder="1" applyAlignment="1">
      <alignment horizontal="left" wrapText="1"/>
    </xf>
    <xf numFmtId="0" fontId="5" fillId="0" borderId="5"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4"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cellXfs>
  <cellStyles count="11">
    <cellStyle name="Comma" xfId="1" builtinId="3"/>
    <cellStyle name="Millares 2" xfId="4"/>
    <cellStyle name="Millares 3" xfId="10"/>
    <cellStyle name="Normal" xfId="0" builtinId="0"/>
    <cellStyle name="Normal 2" xfId="2"/>
    <cellStyle name="Normal 3" xfId="6"/>
    <cellStyle name="Normal 4" xfId="8"/>
    <cellStyle name="Normal_SAF 2" xfId="3"/>
    <cellStyle name="Percent" xfId="9" builtinId="5"/>
    <cellStyle name="Porcentaje 2" xfId="5"/>
    <cellStyle name="Título 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eta\Dropbox\OPC\Presupuesto\Modificaciones%20Presupuestarias\Art%2037\MPs%20art%2037%20dos%20opcio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lieta\Dropbox\OPC\Presupuesto\Modificaciones%20Presupuestarias\Art%2037\Anexo%20MPs%20art%2037%20L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t excl del control del 37"/>
      <sheetName val="MP por Finalidad (2 opciones)"/>
      <sheetName val="MP por Económico (2 opciones)"/>
      <sheetName val="AIF"/>
      <sheetName val="AF"/>
      <sheetName val="DA 337"/>
      <sheetName val="DA 432"/>
      <sheetName val="DA 999"/>
      <sheetName val="DA 1038"/>
      <sheetName val="DA 1228"/>
      <sheetName val="DNU 545"/>
      <sheetName val="DA 1468"/>
      <sheetName val="DA 1605"/>
      <sheetName val="DA 1622"/>
      <sheetName val="DA 1701"/>
      <sheetName val="DA 1730"/>
      <sheetName val="DA 1819"/>
      <sheetName val="DA 1853"/>
      <sheetName val="DA 19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B6">
            <v>-58.388050999999997</v>
          </cell>
        </row>
        <row r="7">
          <cell r="B7">
            <v>914.49705100000006</v>
          </cell>
        </row>
        <row r="8">
          <cell r="B8">
            <v>553.27627600000005</v>
          </cell>
        </row>
        <row r="9">
          <cell r="B9">
            <v>1917.5914190000001</v>
          </cell>
        </row>
        <row r="10">
          <cell r="B10">
            <v>0</v>
          </cell>
        </row>
        <row r="12">
          <cell r="B12">
            <v>-1588.3357559999999</v>
          </cell>
        </row>
      </sheetData>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MP por Finalidad "/>
      <sheetName val="C.2 MP por Económico"/>
      <sheetName val="Art excl del control del 37"/>
      <sheetName val="DA 337"/>
      <sheetName val="DA 432"/>
      <sheetName val="DA 999"/>
      <sheetName val="DA 1038"/>
      <sheetName val="DA 1228"/>
      <sheetName val="DA 1468"/>
      <sheetName val="DA 1605"/>
      <sheetName val="DA 1622"/>
      <sheetName val="DA 1701"/>
      <sheetName val="DA 1730"/>
      <sheetName val="DA 1819"/>
      <sheetName val="DA 1853"/>
      <sheetName val="DA 1935"/>
      <sheetName val="DA 1955"/>
    </sheetNames>
    <sheetDataSet>
      <sheetData sheetId="0">
        <row r="18">
          <cell r="Q18">
            <v>2379396.1</v>
          </cell>
        </row>
      </sheetData>
      <sheetData sheetId="1"/>
      <sheetData sheetId="2"/>
      <sheetData sheetId="3">
        <row r="7">
          <cell r="G7">
            <v>-194.93833899999998</v>
          </cell>
        </row>
        <row r="8">
          <cell r="G8">
            <v>77.599999999999994</v>
          </cell>
        </row>
        <row r="9">
          <cell r="G9">
            <v>-1100.9420049999999</v>
          </cell>
        </row>
        <row r="10">
          <cell r="G10">
            <v>-910.67970400000002</v>
          </cell>
        </row>
        <row r="11">
          <cell r="G11">
            <v>244.54509300000001</v>
          </cell>
        </row>
        <row r="21">
          <cell r="G21">
            <v>-206.06578999999988</v>
          </cell>
        </row>
        <row r="22">
          <cell r="G22">
            <v>-1678.3491650000001</v>
          </cell>
        </row>
      </sheetData>
      <sheetData sheetId="4">
        <row r="7">
          <cell r="D7">
            <v>-0.76</v>
          </cell>
        </row>
        <row r="8">
          <cell r="D8">
            <v>0</v>
          </cell>
        </row>
        <row r="9">
          <cell r="D9">
            <v>-7.9556399999999998</v>
          </cell>
        </row>
        <row r="10">
          <cell r="D10">
            <v>8.7200000000000006</v>
          </cell>
        </row>
        <row r="11">
          <cell r="D11">
            <v>0</v>
          </cell>
        </row>
        <row r="21">
          <cell r="D21">
            <v>205.83436</v>
          </cell>
        </row>
        <row r="22">
          <cell r="D22">
            <v>-205.8</v>
          </cell>
        </row>
      </sheetData>
      <sheetData sheetId="5">
        <row r="7">
          <cell r="D7">
            <v>64</v>
          </cell>
        </row>
        <row r="8">
          <cell r="D8">
            <v>23</v>
          </cell>
        </row>
        <row r="9">
          <cell r="D9">
            <v>580.35491999999999</v>
          </cell>
        </row>
        <row r="10">
          <cell r="D10">
            <v>14</v>
          </cell>
        </row>
        <row r="11">
          <cell r="D11">
            <v>0</v>
          </cell>
        </row>
        <row r="21">
          <cell r="D21">
            <v>115.51499999999999</v>
          </cell>
        </row>
        <row r="22">
          <cell r="D22">
            <v>565.87494300000003</v>
          </cell>
        </row>
      </sheetData>
      <sheetData sheetId="6">
        <row r="21">
          <cell r="B21">
            <v>323.89999999999998</v>
          </cell>
        </row>
        <row r="22">
          <cell r="B22">
            <v>-323.89999999999998</v>
          </cell>
        </row>
      </sheetData>
      <sheetData sheetId="7">
        <row r="7">
          <cell r="D7">
            <v>574.70341700000006</v>
          </cell>
        </row>
        <row r="8">
          <cell r="D8">
            <v>-390.78807</v>
          </cell>
        </row>
        <row r="9">
          <cell r="D9">
            <v>269.5</v>
          </cell>
        </row>
        <row r="10">
          <cell r="D10">
            <v>-378.60495100000003</v>
          </cell>
        </row>
        <row r="11">
          <cell r="D11">
            <v>0</v>
          </cell>
        </row>
        <row r="21">
          <cell r="D21">
            <v>2312.3801880000001</v>
          </cell>
        </row>
        <row r="22">
          <cell r="D22">
            <v>-2237.5685840000001</v>
          </cell>
        </row>
      </sheetData>
      <sheetData sheetId="8">
        <row r="7">
          <cell r="E7">
            <v>2164.502974</v>
          </cell>
        </row>
        <row r="8">
          <cell r="E8">
            <v>153.69162299999994</v>
          </cell>
        </row>
        <row r="9">
          <cell r="E9">
            <v>175.14586099999991</v>
          </cell>
        </row>
        <row r="10">
          <cell r="E10">
            <v>2262.6918930000002</v>
          </cell>
        </row>
        <row r="11">
          <cell r="E11">
            <v>3092.7</v>
          </cell>
        </row>
        <row r="13">
          <cell r="B13">
            <v>-7848.7</v>
          </cell>
          <cell r="E13">
            <v>-8353.7000000000007</v>
          </cell>
        </row>
        <row r="21">
          <cell r="E21">
            <v>8026.7897680000005</v>
          </cell>
        </row>
        <row r="22">
          <cell r="E22">
            <v>-178.05550499999998</v>
          </cell>
        </row>
      </sheetData>
      <sheetData sheetId="9">
        <row r="7">
          <cell r="D7">
            <v>3701.4886959999994</v>
          </cell>
        </row>
        <row r="8">
          <cell r="D8">
            <v>179.43860100000001</v>
          </cell>
        </row>
        <row r="9">
          <cell r="D9">
            <v>-13951.184121999999</v>
          </cell>
        </row>
        <row r="10">
          <cell r="D10">
            <v>31019.790302000001</v>
          </cell>
        </row>
        <row r="11">
          <cell r="D11">
            <v>0</v>
          </cell>
        </row>
        <row r="21">
          <cell r="D21">
            <v>18005.096979999998</v>
          </cell>
        </row>
        <row r="22">
          <cell r="D22">
            <v>2944.4364970000001</v>
          </cell>
        </row>
      </sheetData>
      <sheetData sheetId="10">
        <row r="7">
          <cell r="D7">
            <v>-401.2</v>
          </cell>
        </row>
        <row r="8">
          <cell r="D8">
            <v>401.20000000000005</v>
          </cell>
        </row>
        <row r="9">
          <cell r="D9">
            <v>24.103999999999999</v>
          </cell>
        </row>
        <row r="10">
          <cell r="D10">
            <v>-24.103999999999999</v>
          </cell>
        </row>
        <row r="11">
          <cell r="D11">
            <v>0</v>
          </cell>
        </row>
        <row r="21">
          <cell r="D21">
            <v>-157.89600000000007</v>
          </cell>
        </row>
        <row r="22">
          <cell r="D22">
            <v>157.89599999999999</v>
          </cell>
        </row>
      </sheetData>
      <sheetData sheetId="11">
        <row r="7">
          <cell r="D7">
            <v>217.77754699999969</v>
          </cell>
        </row>
        <row r="8">
          <cell r="D8">
            <v>825.415708</v>
          </cell>
        </row>
        <row r="9">
          <cell r="D9">
            <v>-302.06001200000003</v>
          </cell>
        </row>
        <row r="10">
          <cell r="D10">
            <v>10138.608721999999</v>
          </cell>
        </row>
        <row r="11">
          <cell r="D11">
            <v>2.0499999999999998</v>
          </cell>
        </row>
        <row r="21">
          <cell r="D21">
            <v>8827.3031450000017</v>
          </cell>
        </row>
        <row r="22">
          <cell r="D22">
            <v>2054.48882</v>
          </cell>
        </row>
      </sheetData>
      <sheetData sheetId="12">
        <row r="21">
          <cell r="B21">
            <v>0</v>
          </cell>
        </row>
        <row r="22">
          <cell r="B22">
            <v>0</v>
          </cell>
        </row>
      </sheetData>
      <sheetData sheetId="13">
        <row r="7">
          <cell r="D7">
            <v>-60.388050999999997</v>
          </cell>
        </row>
        <row r="8">
          <cell r="D8">
            <v>-1.084557000000018</v>
          </cell>
        </row>
        <row r="9">
          <cell r="D9">
            <v>14.200666999999953</v>
          </cell>
        </row>
        <row r="10">
          <cell r="D10">
            <v>1676.5877250000001</v>
          </cell>
        </row>
        <row r="11">
          <cell r="D11">
            <v>0</v>
          </cell>
        </row>
        <row r="13">
          <cell r="B13">
            <v>-1588.3357559999999</v>
          </cell>
          <cell r="D13">
            <v>-1629.3357559999999</v>
          </cell>
        </row>
        <row r="21">
          <cell r="B21">
            <v>9763.9390519999997</v>
          </cell>
          <cell r="D21">
            <v>8738.6126430000004</v>
          </cell>
        </row>
        <row r="22">
          <cell r="B22">
            <v>-6436.9623570000003</v>
          </cell>
          <cell r="D22">
            <v>-7109.296859</v>
          </cell>
        </row>
        <row r="24">
          <cell r="D24">
            <v>-1629.3357559999999</v>
          </cell>
        </row>
      </sheetData>
      <sheetData sheetId="14">
        <row r="7">
          <cell r="E7">
            <v>596.01328599999999</v>
          </cell>
        </row>
        <row r="8">
          <cell r="E8">
            <v>-38</v>
          </cell>
        </row>
        <row r="9">
          <cell r="E9">
            <v>393.9</v>
          </cell>
        </row>
        <row r="10">
          <cell r="E10">
            <v>67.855964000000085</v>
          </cell>
        </row>
        <row r="11">
          <cell r="E11">
            <v>0</v>
          </cell>
        </row>
        <row r="13">
          <cell r="E13">
            <v>-1019.8</v>
          </cell>
        </row>
        <row r="21">
          <cell r="E21">
            <v>1069.2692500000001</v>
          </cell>
        </row>
        <row r="22">
          <cell r="E22">
            <v>-49.500000000000114</v>
          </cell>
        </row>
        <row r="24">
          <cell r="E24">
            <v>-1019.8</v>
          </cell>
        </row>
      </sheetData>
      <sheetData sheetId="15">
        <row r="7">
          <cell r="B7">
            <v>494.1</v>
          </cell>
          <cell r="E7">
            <v>493.18209100000001</v>
          </cell>
        </row>
        <row r="8">
          <cell r="B8">
            <v>1247</v>
          </cell>
          <cell r="E8">
            <v>1097</v>
          </cell>
        </row>
        <row r="9">
          <cell r="B9">
            <v>6818</v>
          </cell>
          <cell r="E9">
            <v>6091.0939010000002</v>
          </cell>
        </row>
        <row r="10">
          <cell r="B10">
            <v>-2133.1</v>
          </cell>
          <cell r="E10">
            <v>-2164.3046300000001</v>
          </cell>
        </row>
        <row r="11">
          <cell r="B11">
            <v>0</v>
          </cell>
          <cell r="E11">
            <v>0</v>
          </cell>
        </row>
        <row r="13">
          <cell r="B13">
            <v>-4036.3</v>
          </cell>
          <cell r="E13">
            <v>-5572.7032630000003</v>
          </cell>
        </row>
        <row r="21">
          <cell r="B21">
            <v>8737.7999999999993</v>
          </cell>
          <cell r="E21">
            <v>7828.9493619999994</v>
          </cell>
        </row>
        <row r="22">
          <cell r="B22">
            <v>-2311.8000000000002</v>
          </cell>
          <cell r="E22">
            <v>-2311.9780000000001</v>
          </cell>
        </row>
        <row r="24">
          <cell r="B24">
            <v>-4036.3</v>
          </cell>
          <cell r="E24">
            <v>-5572.7032630000003</v>
          </cell>
        </row>
      </sheetData>
      <sheetData sheetId="16">
        <row r="7">
          <cell r="B7">
            <v>0</v>
          </cell>
          <cell r="D7">
            <v>0</v>
          </cell>
        </row>
        <row r="8">
          <cell r="B8">
            <v>723.3</v>
          </cell>
          <cell r="D8">
            <v>-48.700000000000045</v>
          </cell>
        </row>
        <row r="9">
          <cell r="B9">
            <v>-6.3</v>
          </cell>
          <cell r="D9">
            <v>-6.3</v>
          </cell>
        </row>
        <row r="10">
          <cell r="B10">
            <v>-29825</v>
          </cell>
          <cell r="D10">
            <v>-29825</v>
          </cell>
        </row>
        <row r="11">
          <cell r="B11">
            <v>-53552</v>
          </cell>
          <cell r="D11">
            <v>-53552</v>
          </cell>
        </row>
        <row r="13">
          <cell r="B13">
            <v>95932</v>
          </cell>
          <cell r="D13">
            <v>83432</v>
          </cell>
        </row>
        <row r="21">
          <cell r="B21">
            <v>-82890</v>
          </cell>
          <cell r="D21">
            <v>-83553.399999999994</v>
          </cell>
        </row>
        <row r="22">
          <cell r="B22">
            <v>230</v>
          </cell>
          <cell r="D22">
            <v>121.4</v>
          </cell>
        </row>
        <row r="24">
          <cell r="D24">
            <v>83432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Normal="100" workbookViewId="0">
      <selection activeCell="B12" sqref="B12"/>
    </sheetView>
  </sheetViews>
  <sheetFormatPr defaultColWidth="11.42578125" defaultRowHeight="12.75" x14ac:dyDescent="0.2"/>
  <cols>
    <col min="1" max="1" width="30.5703125" style="6" customWidth="1"/>
    <col min="2" max="22" width="11.7109375" style="6" customWidth="1"/>
    <col min="23" max="23" width="17.7109375" style="6" customWidth="1"/>
    <col min="24" max="16384" width="11.42578125" style="6"/>
  </cols>
  <sheetData>
    <row r="1" spans="1:24" x14ac:dyDescent="0.2">
      <c r="A1" s="5" t="s">
        <v>54</v>
      </c>
    </row>
    <row r="2" spans="1:24" x14ac:dyDescent="0.2">
      <c r="A2" s="5" t="s">
        <v>18</v>
      </c>
    </row>
    <row r="3" spans="1:24" x14ac:dyDescent="0.2">
      <c r="A3" s="5"/>
    </row>
    <row r="4" spans="1:24" x14ac:dyDescent="0.2">
      <c r="S4" s="11"/>
      <c r="T4" s="11"/>
    </row>
    <row r="5" spans="1:24" x14ac:dyDescent="0.2">
      <c r="A5" s="5" t="s">
        <v>0</v>
      </c>
      <c r="S5" s="11"/>
      <c r="T5" s="11"/>
    </row>
    <row r="6" spans="1:24" ht="38.25" x14ac:dyDescent="0.2">
      <c r="A6" s="16" t="s">
        <v>8</v>
      </c>
      <c r="B6" s="16" t="s">
        <v>60</v>
      </c>
      <c r="C6" s="16" t="s">
        <v>7</v>
      </c>
      <c r="D6" s="17" t="s">
        <v>1</v>
      </c>
      <c r="E6" s="17" t="s">
        <v>40</v>
      </c>
      <c r="F6" s="17" t="s">
        <v>51</v>
      </c>
      <c r="G6" s="17" t="s">
        <v>57</v>
      </c>
      <c r="H6" s="17" t="s">
        <v>45</v>
      </c>
      <c r="I6" s="17" t="s">
        <v>49</v>
      </c>
      <c r="J6" s="17" t="s">
        <v>50</v>
      </c>
      <c r="K6" s="17" t="s">
        <v>52</v>
      </c>
      <c r="L6" s="17" t="s">
        <v>63</v>
      </c>
      <c r="M6" s="17" t="s">
        <v>64</v>
      </c>
      <c r="N6" s="17" t="s">
        <v>72</v>
      </c>
      <c r="O6" s="17" t="s">
        <v>73</v>
      </c>
      <c r="P6" s="17" t="s">
        <v>84</v>
      </c>
      <c r="Q6" s="17" t="s">
        <v>92</v>
      </c>
      <c r="R6" s="17" t="s">
        <v>96</v>
      </c>
      <c r="S6" s="17" t="s">
        <v>61</v>
      </c>
      <c r="T6" s="17" t="s">
        <v>58</v>
      </c>
      <c r="U6" s="17" t="s">
        <v>74</v>
      </c>
    </row>
    <row r="7" spans="1:24" x14ac:dyDescent="0.2">
      <c r="A7" s="8" t="s">
        <v>2</v>
      </c>
      <c r="B7" s="12">
        <v>2199926.4</v>
      </c>
      <c r="C7" s="12">
        <v>-1109</v>
      </c>
      <c r="D7" s="12">
        <v>804.69999999999993</v>
      </c>
      <c r="E7" s="12">
        <v>133.1</v>
      </c>
      <c r="F7" s="12">
        <v>0</v>
      </c>
      <c r="G7" s="12">
        <v>0</v>
      </c>
      <c r="H7" s="12">
        <v>3250.8935190000002</v>
      </c>
      <c r="I7" s="12">
        <v>1834.201912</v>
      </c>
      <c r="J7" s="12">
        <v>22460.273851999998</v>
      </c>
      <c r="K7" s="12">
        <v>572</v>
      </c>
      <c r="L7" s="12">
        <v>7150.4970489999996</v>
      </c>
      <c r="M7" s="12">
        <v>0</v>
      </c>
      <c r="N7" s="12">
        <v>1731.706492</v>
      </c>
      <c r="O7" s="12">
        <v>255960.60758899999</v>
      </c>
      <c r="P7" s="12">
        <v>21</v>
      </c>
      <c r="Q7" s="12">
        <v>2389.5</v>
      </c>
      <c r="R7" s="12">
        <v>13272</v>
      </c>
      <c r="S7" s="51">
        <v>2508398</v>
      </c>
      <c r="T7" s="12">
        <f>+S7-B7</f>
        <v>308471.60000000009</v>
      </c>
      <c r="U7" s="12">
        <f>+T7-G7-O7</f>
        <v>52510.992411000101</v>
      </c>
      <c r="V7" s="45"/>
      <c r="W7" s="11"/>
    </row>
    <row r="8" spans="1:24" x14ac:dyDescent="0.2">
      <c r="A8" s="8" t="s">
        <v>3</v>
      </c>
      <c r="B8" s="12">
        <v>2878796.3</v>
      </c>
      <c r="C8" s="12">
        <v>523.1</v>
      </c>
      <c r="D8" s="12">
        <v>4.6999999999999886</v>
      </c>
      <c r="E8" s="12">
        <v>796.6</v>
      </c>
      <c r="F8" s="12">
        <v>0</v>
      </c>
      <c r="G8" s="12">
        <v>82050</v>
      </c>
      <c r="H8" s="12">
        <v>564.60120800000004</v>
      </c>
      <c r="I8" s="12">
        <v>9682.9342629999992</v>
      </c>
      <c r="J8" s="12">
        <v>40547.737918999999</v>
      </c>
      <c r="K8" s="12">
        <v>575</v>
      </c>
      <c r="L8" s="12">
        <v>18055.376960000001</v>
      </c>
      <c r="M8" s="12">
        <v>0</v>
      </c>
      <c r="N8" s="12">
        <v>3326.9766949999998</v>
      </c>
      <c r="O8" s="12">
        <v>418604.80220799998</v>
      </c>
      <c r="P8" s="12">
        <v>1940.7999999999997</v>
      </c>
      <c r="Q8" s="12">
        <v>6425.9999999999991</v>
      </c>
      <c r="R8" s="12">
        <v>-82659.98</v>
      </c>
      <c r="S8" s="51">
        <v>3379234.9</v>
      </c>
      <c r="T8" s="12">
        <f>+S8-B8</f>
        <v>500438.60000000009</v>
      </c>
      <c r="U8" s="12">
        <f>+T8-G8-O8</f>
        <v>-216.20220799988601</v>
      </c>
      <c r="V8" s="41"/>
      <c r="W8" s="11"/>
      <c r="X8" s="11"/>
    </row>
    <row r="9" spans="1:24" x14ac:dyDescent="0.2">
      <c r="A9" s="18" t="s">
        <v>4</v>
      </c>
      <c r="B9" s="19">
        <f t="shared" ref="B9" si="0">+B7-B8</f>
        <v>-678869.89999999991</v>
      </c>
      <c r="C9" s="19">
        <f>+C7-C8</f>
        <v>-1632.1</v>
      </c>
      <c r="D9" s="19">
        <f>+D7-D8</f>
        <v>800</v>
      </c>
      <c r="E9" s="19">
        <f>+E7-E8</f>
        <v>-663.5</v>
      </c>
      <c r="F9" s="19">
        <f>+F7+F8</f>
        <v>0</v>
      </c>
      <c r="G9" s="19">
        <f t="shared" ref="G9:L9" si="1">+G7-G8</f>
        <v>-82050</v>
      </c>
      <c r="H9" s="19">
        <f t="shared" si="1"/>
        <v>2686.2923110000002</v>
      </c>
      <c r="I9" s="19">
        <f t="shared" si="1"/>
        <v>-7848.7323509999987</v>
      </c>
      <c r="J9" s="19">
        <f t="shared" si="1"/>
        <v>-18087.464067000001</v>
      </c>
      <c r="K9" s="19">
        <f t="shared" si="1"/>
        <v>-3</v>
      </c>
      <c r="L9" s="19">
        <f t="shared" si="1"/>
        <v>-10904.879911000002</v>
      </c>
      <c r="M9" s="19">
        <v>0</v>
      </c>
      <c r="N9" s="19">
        <f t="shared" ref="N9:S9" si="2">+N7-N8</f>
        <v>-1595.2702029999998</v>
      </c>
      <c r="O9" s="19">
        <f t="shared" si="2"/>
        <v>-162644.19461899999</v>
      </c>
      <c r="P9" s="19">
        <f t="shared" si="2"/>
        <v>-1919.7999999999997</v>
      </c>
      <c r="Q9" s="19">
        <f t="shared" si="2"/>
        <v>-4036.4999999999991</v>
      </c>
      <c r="R9" s="19">
        <f t="shared" si="2"/>
        <v>95931.98</v>
      </c>
      <c r="S9" s="19">
        <f t="shared" si="2"/>
        <v>-870836.89999999991</v>
      </c>
      <c r="T9" s="19">
        <f>+S9-B9</f>
        <v>-191967</v>
      </c>
      <c r="U9" s="19">
        <f>+T9-G9-O9</f>
        <v>52727.194618999987</v>
      </c>
      <c r="V9" s="45"/>
      <c r="W9" s="45"/>
      <c r="X9" s="11"/>
    </row>
    <row r="10" spans="1:24" x14ac:dyDescent="0.2">
      <c r="A10" s="8" t="s">
        <v>5</v>
      </c>
      <c r="B10" s="12">
        <v>2199269.6</v>
      </c>
      <c r="C10" s="12">
        <v>2562.1</v>
      </c>
      <c r="D10" s="12">
        <v>0</v>
      </c>
      <c r="E10" s="12">
        <v>11.2</v>
      </c>
      <c r="F10" s="12">
        <v>0</v>
      </c>
      <c r="G10" s="12">
        <v>223215</v>
      </c>
      <c r="H10" s="12">
        <v>0</v>
      </c>
      <c r="I10" s="12">
        <v>0</v>
      </c>
      <c r="J10" s="12">
        <v>0.63239199999999995</v>
      </c>
      <c r="K10" s="12">
        <v>5</v>
      </c>
      <c r="L10" s="12">
        <v>0</v>
      </c>
      <c r="M10" s="12">
        <v>0</v>
      </c>
      <c r="N10" s="12">
        <v>6.9344469999999996</v>
      </c>
      <c r="O10" s="12">
        <v>812296.48883599997</v>
      </c>
      <c r="P10" s="12">
        <v>900</v>
      </c>
      <c r="Q10" s="12">
        <v>0.17799999999999999</v>
      </c>
      <c r="R10" s="12">
        <v>0</v>
      </c>
      <c r="S10" s="51">
        <v>3250233</v>
      </c>
      <c r="T10" s="12">
        <f>+S10-B10</f>
        <v>1050963.3999999999</v>
      </c>
      <c r="U10" s="12">
        <f>+T10-G10-O10</f>
        <v>15451.911163999932</v>
      </c>
      <c r="V10" s="11"/>
      <c r="W10" s="11"/>
    </row>
    <row r="11" spans="1:24" x14ac:dyDescent="0.2">
      <c r="A11" s="8" t="s">
        <v>6</v>
      </c>
      <c r="B11" s="12">
        <v>1520399.7</v>
      </c>
      <c r="C11" s="12">
        <v>929.9</v>
      </c>
      <c r="D11" s="12">
        <v>800</v>
      </c>
      <c r="E11" s="12">
        <v>-652.4</v>
      </c>
      <c r="F11" s="12">
        <v>0</v>
      </c>
      <c r="G11" s="12">
        <v>141165</v>
      </c>
      <c r="H11" s="12">
        <v>2686.2923110000002</v>
      </c>
      <c r="I11" s="12">
        <v>-7848.7323509999997</v>
      </c>
      <c r="J11" s="12">
        <v>-18086.831675000001</v>
      </c>
      <c r="K11" s="12">
        <v>2.1</v>
      </c>
      <c r="L11" s="12">
        <v>-10904.879911</v>
      </c>
      <c r="M11" s="12">
        <v>0</v>
      </c>
      <c r="N11" s="12">
        <v>-1588.3357559999999</v>
      </c>
      <c r="O11" s="12">
        <v>649652.29421700002</v>
      </c>
      <c r="P11" s="12">
        <v>-1019.8</v>
      </c>
      <c r="Q11" s="12">
        <v>-4036.3</v>
      </c>
      <c r="R11" s="12">
        <v>95932</v>
      </c>
      <c r="S11" s="51">
        <v>2379396.1</v>
      </c>
      <c r="T11" s="12">
        <f>+S11-B11</f>
        <v>858996.40000000014</v>
      </c>
      <c r="U11" s="12">
        <f>+T11-G11-O11</f>
        <v>68179.105783000123</v>
      </c>
      <c r="V11" s="11"/>
      <c r="W11" s="11"/>
    </row>
    <row r="12" spans="1:24" x14ac:dyDescent="0.2">
      <c r="B12" s="13"/>
      <c r="C12" s="13"/>
      <c r="D12" s="13"/>
      <c r="E12" s="13"/>
      <c r="F12" s="13"/>
      <c r="G12" s="13"/>
      <c r="H12" s="13"/>
      <c r="I12" s="13"/>
      <c r="J12" s="13"/>
      <c r="K12" s="13"/>
      <c r="L12" s="13"/>
      <c r="M12" s="13"/>
      <c r="N12" s="13"/>
      <c r="O12" s="13"/>
      <c r="P12" s="13"/>
      <c r="Q12" s="13"/>
      <c r="R12" s="13"/>
      <c r="S12" s="13"/>
      <c r="T12" s="13"/>
      <c r="U12" s="13"/>
      <c r="V12" s="41"/>
      <c r="W12" s="11"/>
    </row>
    <row r="13" spans="1:24" x14ac:dyDescent="0.2">
      <c r="B13" s="13"/>
      <c r="C13" s="13"/>
      <c r="D13" s="13"/>
      <c r="E13" s="13"/>
      <c r="F13" s="13"/>
      <c r="G13" s="13"/>
      <c r="H13" s="13"/>
      <c r="I13" s="13"/>
      <c r="J13" s="13"/>
      <c r="K13" s="13"/>
      <c r="L13" s="13"/>
      <c r="M13" s="13"/>
      <c r="N13" s="13"/>
      <c r="O13" s="13"/>
      <c r="P13" s="13"/>
      <c r="Q13" s="13"/>
      <c r="R13" s="13"/>
      <c r="S13" s="13"/>
      <c r="T13" s="13"/>
      <c r="U13" s="13"/>
    </row>
    <row r="14" spans="1:24" x14ac:dyDescent="0.2">
      <c r="Q14" s="11"/>
      <c r="R14" s="11"/>
      <c r="S14" s="11"/>
      <c r="T14" s="13"/>
    </row>
    <row r="15" spans="1:24" x14ac:dyDescent="0.2">
      <c r="S15" s="49"/>
      <c r="T15" s="13"/>
    </row>
    <row r="16" spans="1:24" x14ac:dyDescent="0.2">
      <c r="R16" s="11"/>
      <c r="S16" s="49"/>
      <c r="T16" s="45"/>
    </row>
    <row r="17" spans="17:23" x14ac:dyDescent="0.2">
      <c r="R17" s="11"/>
      <c r="S17" s="50"/>
      <c r="T17" s="11"/>
      <c r="W17" s="46"/>
    </row>
    <row r="18" spans="17:23" x14ac:dyDescent="0.2">
      <c r="R18" s="11"/>
      <c r="W18" s="46"/>
    </row>
    <row r="19" spans="17:23" x14ac:dyDescent="0.2">
      <c r="Q19" s="11"/>
      <c r="R19" s="41"/>
      <c r="T19" s="11"/>
      <c r="W19" s="47"/>
    </row>
    <row r="20" spans="17:23" x14ac:dyDescent="0.2">
      <c r="Q20" s="11"/>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workbookViewId="0">
      <selection activeCell="J39" sqref="J39"/>
    </sheetView>
  </sheetViews>
  <sheetFormatPr defaultColWidth="11.42578125" defaultRowHeight="12.75" x14ac:dyDescent="0.2"/>
  <cols>
    <col min="1" max="1" width="29.5703125" style="6" customWidth="1"/>
    <col min="2" max="22" width="11.7109375" style="6" customWidth="1"/>
    <col min="23" max="16384" width="11.42578125" style="6"/>
  </cols>
  <sheetData>
    <row r="1" spans="1:24" x14ac:dyDescent="0.2">
      <c r="A1" s="5" t="s">
        <v>55</v>
      </c>
    </row>
    <row r="2" spans="1:24" x14ac:dyDescent="0.2">
      <c r="A2" s="5" t="s">
        <v>39</v>
      </c>
    </row>
    <row r="5" spans="1:24" x14ac:dyDescent="0.2">
      <c r="A5" s="5" t="s">
        <v>0</v>
      </c>
    </row>
    <row r="6" spans="1:24" ht="38.25" x14ac:dyDescent="0.2">
      <c r="A6" s="16" t="s">
        <v>56</v>
      </c>
      <c r="B6" s="16" t="s">
        <v>60</v>
      </c>
      <c r="C6" s="16" t="s">
        <v>7</v>
      </c>
      <c r="D6" s="16" t="s">
        <v>1</v>
      </c>
      <c r="E6" s="16" t="s">
        <v>40</v>
      </c>
      <c r="F6" s="16" t="s">
        <v>51</v>
      </c>
      <c r="G6" s="16" t="s">
        <v>57</v>
      </c>
      <c r="H6" s="16" t="s">
        <v>45</v>
      </c>
      <c r="I6" s="16" t="s">
        <v>49</v>
      </c>
      <c r="J6" s="16" t="s">
        <v>50</v>
      </c>
      <c r="K6" s="16" t="s">
        <v>52</v>
      </c>
      <c r="L6" s="16" t="s">
        <v>63</v>
      </c>
      <c r="M6" s="16" t="s">
        <v>64</v>
      </c>
      <c r="N6" s="16" t="s">
        <v>72</v>
      </c>
      <c r="O6" s="16" t="s">
        <v>73</v>
      </c>
      <c r="P6" s="16" t="s">
        <v>84</v>
      </c>
      <c r="Q6" s="16" t="s">
        <v>92</v>
      </c>
      <c r="R6" s="16" t="s">
        <v>96</v>
      </c>
      <c r="S6" s="16" t="s">
        <v>62</v>
      </c>
      <c r="T6" s="17" t="s">
        <v>61</v>
      </c>
      <c r="U6" s="17" t="s">
        <v>58</v>
      </c>
      <c r="V6" s="17" t="s">
        <v>59</v>
      </c>
    </row>
    <row r="7" spans="1:24" x14ac:dyDescent="0.2">
      <c r="A7" s="8" t="s">
        <v>16</v>
      </c>
      <c r="B7" s="9">
        <v>2693443.3</v>
      </c>
      <c r="C7" s="9">
        <v>957.6</v>
      </c>
      <c r="D7" s="9">
        <v>210.5</v>
      </c>
      <c r="E7" s="9">
        <v>228.66007999999999</v>
      </c>
      <c r="F7" s="9">
        <v>324</v>
      </c>
      <c r="G7" s="9">
        <v>82050</v>
      </c>
      <c r="H7" s="9">
        <v>2768.673209</v>
      </c>
      <c r="I7" s="9">
        <v>9856.2897680000005</v>
      </c>
      <c r="J7" s="9">
        <v>37497.147600999997</v>
      </c>
      <c r="K7" s="9">
        <v>413.05417599999987</v>
      </c>
      <c r="L7" s="9">
        <v>15659.822113</v>
      </c>
      <c r="M7" s="9">
        <v>0</v>
      </c>
      <c r="N7" s="9">
        <v>9763.9390519999997</v>
      </c>
      <c r="O7" s="9">
        <v>405390.56313600001</v>
      </c>
      <c r="P7" s="9">
        <v>1090.3</v>
      </c>
      <c r="Q7" s="9">
        <v>8737.7999999999993</v>
      </c>
      <c r="R7" s="9">
        <v>-82890</v>
      </c>
      <c r="S7" s="9">
        <f>+U7-SUM(C7:R7)</f>
        <v>-3531.5491349998629</v>
      </c>
      <c r="T7" s="15">
        <v>3181970.1</v>
      </c>
      <c r="U7" s="9">
        <f>+T7-B7</f>
        <v>488526.80000000028</v>
      </c>
      <c r="V7" s="9">
        <f>+U7-G7-O7</f>
        <v>1086.2368640002678</v>
      </c>
      <c r="W7" s="13"/>
      <c r="X7" s="13"/>
    </row>
    <row r="8" spans="1:24" x14ac:dyDescent="0.2">
      <c r="A8" s="8" t="s">
        <v>17</v>
      </c>
      <c r="B8" s="9">
        <v>185353</v>
      </c>
      <c r="C8" s="9">
        <v>-434.5</v>
      </c>
      <c r="D8" s="9">
        <v>-205.8</v>
      </c>
      <c r="E8" s="9">
        <v>567.97494300000005</v>
      </c>
      <c r="F8" s="9">
        <v>-324</v>
      </c>
      <c r="G8" s="9">
        <v>0</v>
      </c>
      <c r="H8" s="9">
        <v>-2204.072001</v>
      </c>
      <c r="I8" s="9">
        <v>-173.35550499999999</v>
      </c>
      <c r="J8" s="9">
        <v>3050.590318</v>
      </c>
      <c r="K8" s="9">
        <v>161.89599999999999</v>
      </c>
      <c r="L8" s="9">
        <v>2395.5548469999999</v>
      </c>
      <c r="M8" s="9">
        <v>0</v>
      </c>
      <c r="N8" s="9">
        <v>-6436.9623570000003</v>
      </c>
      <c r="O8" s="9">
        <v>13214.239072</v>
      </c>
      <c r="P8" s="9">
        <v>850.49999999999989</v>
      </c>
      <c r="Q8" s="9">
        <v>-2311.8000000000002</v>
      </c>
      <c r="R8" s="9">
        <v>230.04</v>
      </c>
      <c r="S8" s="9">
        <f>+U8-SUM(C8:R8)</f>
        <v>3531.4946829999881</v>
      </c>
      <c r="T8" s="15">
        <v>197264.8</v>
      </c>
      <c r="U8" s="9">
        <f>+T8-B8</f>
        <v>11911.799999999988</v>
      </c>
      <c r="V8" s="9">
        <f>+U8-G8-O8</f>
        <v>-1302.4390720000119</v>
      </c>
      <c r="W8" s="13"/>
    </row>
    <row r="9" spans="1:24" x14ac:dyDescent="0.2">
      <c r="A9" s="18" t="s">
        <v>15</v>
      </c>
      <c r="B9" s="20">
        <f t="shared" ref="B9:G9" si="0">+B7+B8</f>
        <v>2878796.3</v>
      </c>
      <c r="C9" s="20">
        <f t="shared" si="0"/>
        <v>523.1</v>
      </c>
      <c r="D9" s="20">
        <f t="shared" si="0"/>
        <v>4.6999999999999886</v>
      </c>
      <c r="E9" s="20">
        <f t="shared" si="0"/>
        <v>796.63502300000005</v>
      </c>
      <c r="F9" s="20">
        <f>+F7+F8</f>
        <v>0</v>
      </c>
      <c r="G9" s="20">
        <f t="shared" si="0"/>
        <v>82050</v>
      </c>
      <c r="H9" s="20">
        <f t="shared" ref="H9:K9" si="1">+H7+H8</f>
        <v>564.60120800000004</v>
      </c>
      <c r="I9" s="20">
        <f t="shared" si="1"/>
        <v>9682.934263000001</v>
      </c>
      <c r="J9" s="20">
        <f t="shared" si="1"/>
        <v>40547.737918999999</v>
      </c>
      <c r="K9" s="20">
        <f t="shared" si="1"/>
        <v>574.95017599999983</v>
      </c>
      <c r="L9" s="20">
        <f t="shared" ref="L9:V9" si="2">+L7+L8</f>
        <v>18055.376960000001</v>
      </c>
      <c r="M9" s="20">
        <f t="shared" si="2"/>
        <v>0</v>
      </c>
      <c r="N9" s="20">
        <f t="shared" si="2"/>
        <v>3326.9766949999994</v>
      </c>
      <c r="O9" s="20">
        <f t="shared" si="2"/>
        <v>418604.80220800004</v>
      </c>
      <c r="P9" s="20">
        <f>+P7+P8</f>
        <v>1940.7999999999997</v>
      </c>
      <c r="Q9" s="20">
        <f>+Q7+Q8</f>
        <v>6425.9999999999991</v>
      </c>
      <c r="R9" s="20">
        <f>+R7+R8</f>
        <v>-82659.960000000006</v>
      </c>
      <c r="S9" s="20">
        <v>0</v>
      </c>
      <c r="T9" s="20">
        <f>+T7+T8</f>
        <v>3379234.9</v>
      </c>
      <c r="U9" s="20">
        <f t="shared" si="2"/>
        <v>500438.60000000027</v>
      </c>
      <c r="V9" s="20">
        <f t="shared" si="2"/>
        <v>-216.20220799974413</v>
      </c>
    </row>
    <row r="10" spans="1:24" x14ac:dyDescent="0.2">
      <c r="T10" s="14"/>
    </row>
    <row r="11" spans="1:24" x14ac:dyDescent="0.2">
      <c r="T11" s="14"/>
    </row>
    <row r="12" spans="1:24" x14ac:dyDescent="0.2">
      <c r="T12" s="13"/>
    </row>
    <row r="13" spans="1:24" x14ac:dyDescent="0.2">
      <c r="T13" s="14"/>
    </row>
    <row r="14" spans="1:24" x14ac:dyDescent="0.2">
      <c r="P14" s="48"/>
      <c r="Q14" s="48"/>
      <c r="T14" s="13"/>
    </row>
    <row r="15" spans="1:24" x14ac:dyDescent="0.2">
      <c r="P15" s="48"/>
      <c r="Q15" s="48"/>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G1" workbookViewId="0">
      <selection activeCell="K11" sqref="K11"/>
    </sheetView>
  </sheetViews>
  <sheetFormatPr defaultColWidth="11.42578125" defaultRowHeight="12.75" x14ac:dyDescent="0.2"/>
  <cols>
    <col min="1" max="1" width="30.5703125" style="6" bestFit="1" customWidth="1"/>
    <col min="2" max="21" width="11.7109375" style="6" customWidth="1"/>
    <col min="22" max="16384" width="11.42578125" style="6"/>
  </cols>
  <sheetData>
    <row r="1" spans="1:23" x14ac:dyDescent="0.2">
      <c r="A1" s="5" t="s">
        <v>55</v>
      </c>
    </row>
    <row r="2" spans="1:23" x14ac:dyDescent="0.2">
      <c r="A2" s="5" t="s">
        <v>38</v>
      </c>
    </row>
    <row r="5" spans="1:23" x14ac:dyDescent="0.2">
      <c r="A5" s="5" t="s">
        <v>0</v>
      </c>
    </row>
    <row r="6" spans="1:23" ht="38.25" x14ac:dyDescent="0.2">
      <c r="A6" s="21" t="s">
        <v>9</v>
      </c>
      <c r="B6" s="21" t="s">
        <v>60</v>
      </c>
      <c r="C6" s="21" t="s">
        <v>7</v>
      </c>
      <c r="D6" s="21" t="s">
        <v>1</v>
      </c>
      <c r="E6" s="21" t="s">
        <v>40</v>
      </c>
      <c r="F6" s="21" t="s">
        <v>51</v>
      </c>
      <c r="G6" s="21" t="s">
        <v>57</v>
      </c>
      <c r="H6" s="21" t="s">
        <v>45</v>
      </c>
      <c r="I6" s="21" t="s">
        <v>49</v>
      </c>
      <c r="J6" s="21" t="s">
        <v>50</v>
      </c>
      <c r="K6" s="21" t="s">
        <v>52</v>
      </c>
      <c r="L6" s="21" t="s">
        <v>63</v>
      </c>
      <c r="M6" s="21" t="s">
        <v>64</v>
      </c>
      <c r="N6" s="21" t="s">
        <v>72</v>
      </c>
      <c r="O6" s="21" t="s">
        <v>73</v>
      </c>
      <c r="P6" s="21" t="s">
        <v>84</v>
      </c>
      <c r="Q6" s="21" t="s">
        <v>92</v>
      </c>
      <c r="R6" s="21" t="s">
        <v>96</v>
      </c>
      <c r="S6" s="22" t="s">
        <v>61</v>
      </c>
      <c r="T6" s="22" t="s">
        <v>58</v>
      </c>
      <c r="U6" s="22" t="s">
        <v>59</v>
      </c>
    </row>
    <row r="7" spans="1:23" x14ac:dyDescent="0.2">
      <c r="A7" s="8" t="s">
        <v>10</v>
      </c>
      <c r="B7" s="9">
        <v>119721.3</v>
      </c>
      <c r="C7" s="9">
        <v>-9.5</v>
      </c>
      <c r="D7" s="9">
        <v>-0.76</v>
      </c>
      <c r="E7" s="9">
        <v>64</v>
      </c>
      <c r="F7" s="9">
        <v>0</v>
      </c>
      <c r="G7" s="9">
        <v>22050</v>
      </c>
      <c r="H7" s="9">
        <v>608.20000000000005</v>
      </c>
      <c r="I7" s="9">
        <v>2773.4101810000002</v>
      </c>
      <c r="J7" s="9">
        <v>5461.6039689999998</v>
      </c>
      <c r="K7" s="9">
        <v>-401.2</v>
      </c>
      <c r="L7" s="9">
        <v>5414.5962229999996</v>
      </c>
      <c r="M7" s="9">
        <v>0</v>
      </c>
      <c r="N7" s="9">
        <v>-58.388050999999997</v>
      </c>
      <c r="O7" s="9">
        <v>10126.428384000001</v>
      </c>
      <c r="P7" s="9">
        <v>602.70000000000005</v>
      </c>
      <c r="Q7" s="9">
        <v>494.1</v>
      </c>
      <c r="R7" s="9">
        <v>0</v>
      </c>
      <c r="S7" s="15">
        <v>166846.49070600004</v>
      </c>
      <c r="T7" s="15">
        <f>+S7-B7</f>
        <v>47125.190706000038</v>
      </c>
      <c r="U7" s="15">
        <f>+T7-G7-O7</f>
        <v>14948.762322000037</v>
      </c>
      <c r="V7" s="13"/>
      <c r="W7" s="13"/>
    </row>
    <row r="8" spans="1:23" x14ac:dyDescent="0.2">
      <c r="A8" s="8" t="s">
        <v>11</v>
      </c>
      <c r="B8" s="9">
        <v>146773.29999999999</v>
      </c>
      <c r="C8" s="9">
        <v>77.599999999999994</v>
      </c>
      <c r="D8" s="9">
        <v>0</v>
      </c>
      <c r="E8" s="9">
        <v>23</v>
      </c>
      <c r="F8" s="9">
        <v>0</v>
      </c>
      <c r="G8" s="9">
        <v>0</v>
      </c>
      <c r="H8" s="9">
        <v>-352.3</v>
      </c>
      <c r="I8" s="9">
        <v>789.06828499999995</v>
      </c>
      <c r="J8" s="9">
        <v>179.43860100000001</v>
      </c>
      <c r="K8" s="9">
        <v>947.04028900000003</v>
      </c>
      <c r="L8" s="9">
        <v>825.415708</v>
      </c>
      <c r="M8" s="9">
        <v>0</v>
      </c>
      <c r="N8" s="9">
        <v>914.49705100000006</v>
      </c>
      <c r="O8" s="9">
        <v>7049.7387410000001</v>
      </c>
      <c r="P8" s="9">
        <v>-38</v>
      </c>
      <c r="Q8" s="9">
        <v>1247</v>
      </c>
      <c r="R8" s="9">
        <v>723.3</v>
      </c>
      <c r="S8" s="15">
        <v>159159.09867499999</v>
      </c>
      <c r="T8" s="15">
        <f>+S8-B8</f>
        <v>12385.798674999998</v>
      </c>
      <c r="U8" s="15">
        <f>+T8-G8-O8</f>
        <v>5336.0599339999981</v>
      </c>
      <c r="V8" s="13"/>
      <c r="W8" s="13"/>
    </row>
    <row r="9" spans="1:23" x14ac:dyDescent="0.2">
      <c r="A9" s="8" t="s">
        <v>12</v>
      </c>
      <c r="B9" s="9">
        <v>1900466.5</v>
      </c>
      <c r="C9" s="9">
        <v>850.7</v>
      </c>
      <c r="D9" s="9">
        <v>-3.29</v>
      </c>
      <c r="E9" s="9">
        <v>609.6</v>
      </c>
      <c r="F9" s="9">
        <v>0</v>
      </c>
      <c r="G9" s="9">
        <v>60000</v>
      </c>
      <c r="H9" s="9">
        <v>270.5</v>
      </c>
      <c r="I9" s="9">
        <v>674.54077299999994</v>
      </c>
      <c r="J9" s="9">
        <v>3455.4693430000002</v>
      </c>
      <c r="K9" s="9">
        <v>53.213887</v>
      </c>
      <c r="L9" s="9">
        <v>812.64182300000004</v>
      </c>
      <c r="M9" s="9">
        <v>0</v>
      </c>
      <c r="N9" s="9">
        <v>553.27627600000005</v>
      </c>
      <c r="O9" s="9">
        <v>82879.894463999997</v>
      </c>
      <c r="P9" s="9">
        <v>393.9</v>
      </c>
      <c r="Q9" s="9">
        <v>6818</v>
      </c>
      <c r="R9" s="9">
        <v>-6.3</v>
      </c>
      <c r="S9" s="15">
        <v>2057828.78</v>
      </c>
      <c r="T9" s="15">
        <f>+S9-B9</f>
        <v>157362.28000000003</v>
      </c>
      <c r="U9" s="15">
        <f>+T9-G9-O9</f>
        <v>14482.385536000031</v>
      </c>
      <c r="V9" s="13"/>
      <c r="W9" s="13"/>
    </row>
    <row r="10" spans="1:23" x14ac:dyDescent="0.2">
      <c r="A10" s="8" t="s">
        <v>13</v>
      </c>
      <c r="B10" s="9">
        <v>305335.90000000002</v>
      </c>
      <c r="C10" s="9">
        <v>-776.7</v>
      </c>
      <c r="D10" s="9">
        <v>8.7200000000000006</v>
      </c>
      <c r="E10" s="9">
        <v>100</v>
      </c>
      <c r="F10" s="9">
        <v>0</v>
      </c>
      <c r="G10" s="9">
        <v>0</v>
      </c>
      <c r="H10" s="9">
        <v>38.200000000000003</v>
      </c>
      <c r="I10" s="9">
        <v>2353.2150240000001</v>
      </c>
      <c r="J10" s="9">
        <v>31451.226006000001</v>
      </c>
      <c r="K10" s="9">
        <v>-24.103999999999999</v>
      </c>
      <c r="L10" s="9">
        <v>11000.673205999999</v>
      </c>
      <c r="M10" s="9">
        <v>0</v>
      </c>
      <c r="N10" s="9">
        <v>1917.5914190000001</v>
      </c>
      <c r="O10" s="9">
        <v>117166.212652</v>
      </c>
      <c r="P10" s="9">
        <v>982.2</v>
      </c>
      <c r="Q10" s="9">
        <v>-2133.1</v>
      </c>
      <c r="R10" s="9">
        <v>-29825</v>
      </c>
      <c r="S10" s="15">
        <v>437595.03430700005</v>
      </c>
      <c r="T10" s="15">
        <f>+S10-B10</f>
        <v>132259.13430700003</v>
      </c>
      <c r="U10" s="15">
        <f>+T10-G10-O10</f>
        <v>15092.921655000027</v>
      </c>
      <c r="V10" s="13"/>
      <c r="W10" s="13"/>
    </row>
    <row r="11" spans="1:23" x14ac:dyDescent="0.2">
      <c r="A11" s="8" t="s">
        <v>14</v>
      </c>
      <c r="B11" s="10">
        <v>406499.2</v>
      </c>
      <c r="C11" s="10">
        <v>381</v>
      </c>
      <c r="D11" s="10">
        <v>0</v>
      </c>
      <c r="E11" s="10">
        <v>0</v>
      </c>
      <c r="F11" s="10">
        <v>0</v>
      </c>
      <c r="G11" s="10">
        <v>0</v>
      </c>
      <c r="H11" s="10">
        <v>0</v>
      </c>
      <c r="I11" s="9">
        <v>3092.7</v>
      </c>
      <c r="J11" s="9">
        <v>0</v>
      </c>
      <c r="K11" s="10">
        <v>0</v>
      </c>
      <c r="L11" s="10">
        <v>2.0499999999999998</v>
      </c>
      <c r="M11" s="10">
        <v>0</v>
      </c>
      <c r="N11" s="9">
        <v>0</v>
      </c>
      <c r="O11" s="9">
        <v>201382.527967</v>
      </c>
      <c r="P11" s="9">
        <v>0</v>
      </c>
      <c r="Q11" s="9">
        <v>0</v>
      </c>
      <c r="R11" s="9">
        <v>-53552</v>
      </c>
      <c r="S11" s="15">
        <v>557805.5</v>
      </c>
      <c r="T11" s="15">
        <f>+S11-B11</f>
        <v>151306.29999999999</v>
      </c>
      <c r="U11" s="15">
        <f>+T11-G11-O11</f>
        <v>-50076.227967000013</v>
      </c>
      <c r="V11" s="13"/>
      <c r="W11" s="13"/>
    </row>
    <row r="12" spans="1:23" x14ac:dyDescent="0.2">
      <c r="A12" s="18" t="s">
        <v>15</v>
      </c>
      <c r="B12" s="20">
        <v>2878796.3</v>
      </c>
      <c r="C12" s="20">
        <f t="shared" ref="C12:M12" si="0">+SUM(C7:C11)</f>
        <v>523.1</v>
      </c>
      <c r="D12" s="20">
        <f t="shared" si="0"/>
        <v>4.6700000000000008</v>
      </c>
      <c r="E12" s="20">
        <f t="shared" si="0"/>
        <v>796.6</v>
      </c>
      <c r="F12" s="20">
        <f>+SUM(F7:F11)</f>
        <v>0</v>
      </c>
      <c r="G12" s="20">
        <f t="shared" si="0"/>
        <v>82050</v>
      </c>
      <c r="H12" s="20">
        <f t="shared" si="0"/>
        <v>564.60000000000014</v>
      </c>
      <c r="I12" s="20">
        <f t="shared" si="0"/>
        <v>9682.9342629999992</v>
      </c>
      <c r="J12" s="20">
        <f t="shared" si="0"/>
        <v>40547.737918999999</v>
      </c>
      <c r="K12" s="20">
        <f t="shared" si="0"/>
        <v>574.95017599999994</v>
      </c>
      <c r="L12" s="20">
        <f t="shared" si="0"/>
        <v>18055.376959999998</v>
      </c>
      <c r="M12" s="20">
        <f t="shared" si="0"/>
        <v>0</v>
      </c>
      <c r="N12" s="20">
        <f t="shared" ref="N12:S12" si="1">+SUM(N7:N11)</f>
        <v>3326.9766950000003</v>
      </c>
      <c r="O12" s="20">
        <f t="shared" si="1"/>
        <v>418604.80220799998</v>
      </c>
      <c r="P12" s="20">
        <f t="shared" si="1"/>
        <v>1940.8000000000002</v>
      </c>
      <c r="Q12" s="20">
        <f t="shared" si="1"/>
        <v>6426</v>
      </c>
      <c r="R12" s="20">
        <f t="shared" si="1"/>
        <v>-82660</v>
      </c>
      <c r="S12" s="20">
        <f t="shared" si="1"/>
        <v>3379234.9036880005</v>
      </c>
      <c r="T12" s="20">
        <v>500438.60000000027</v>
      </c>
      <c r="U12" s="20">
        <v>-216.20220799974413</v>
      </c>
      <c r="V12" s="13"/>
      <c r="W12" s="13"/>
    </row>
    <row r="13" spans="1:23" ht="14.25" customHeight="1" x14ac:dyDescent="0.2">
      <c r="B13" s="14"/>
      <c r="O13" s="14"/>
      <c r="P13" s="14"/>
      <c r="Q13" s="14"/>
      <c r="R13" s="14"/>
      <c r="S13" s="13"/>
      <c r="V13" s="14"/>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opLeftCell="A17" workbookViewId="0">
      <selection activeCell="A39" sqref="A39"/>
    </sheetView>
  </sheetViews>
  <sheetFormatPr defaultColWidth="11.42578125" defaultRowHeight="12.75" x14ac:dyDescent="0.2"/>
  <cols>
    <col min="1" max="1" width="58.42578125" style="6" customWidth="1"/>
    <col min="2" max="2" width="11.7109375" style="25" customWidth="1"/>
    <col min="3" max="3" width="11.7109375" style="26" customWidth="1"/>
    <col min="4" max="18" width="11.7109375" style="25" customWidth="1"/>
    <col min="19" max="19" width="11.7109375" style="6" customWidth="1"/>
    <col min="20" max="16384" width="11.42578125" style="6"/>
  </cols>
  <sheetData>
    <row r="1" spans="1:19" x14ac:dyDescent="0.2">
      <c r="A1" s="5" t="s">
        <v>55</v>
      </c>
    </row>
    <row r="2" spans="1:19" x14ac:dyDescent="0.2">
      <c r="A2" s="5" t="s">
        <v>91</v>
      </c>
      <c r="B2" s="23"/>
      <c r="C2" s="24"/>
      <c r="D2" s="23"/>
      <c r="E2" s="23"/>
      <c r="F2" s="23"/>
      <c r="G2" s="23"/>
      <c r="H2" s="23"/>
      <c r="I2" s="23"/>
    </row>
    <row r="3" spans="1:19" x14ac:dyDescent="0.2">
      <c r="A3" s="5"/>
      <c r="B3" s="23"/>
      <c r="C3" s="24"/>
      <c r="D3" s="23"/>
      <c r="E3" s="23"/>
      <c r="F3" s="23"/>
      <c r="G3" s="23"/>
      <c r="H3" s="23"/>
      <c r="I3" s="23"/>
    </row>
    <row r="4" spans="1:19" x14ac:dyDescent="0.2">
      <c r="A4" s="5"/>
      <c r="B4" s="23"/>
      <c r="C4" s="24"/>
      <c r="D4" s="23"/>
      <c r="E4" s="23"/>
      <c r="F4" s="23"/>
      <c r="G4" s="23"/>
      <c r="H4" s="23"/>
      <c r="I4" s="23"/>
    </row>
    <row r="5" spans="1:19" ht="13.5" thickBot="1" x14ac:dyDescent="0.25">
      <c r="A5" s="5" t="s">
        <v>0</v>
      </c>
      <c r="S5" s="25"/>
    </row>
    <row r="6" spans="1:19" x14ac:dyDescent="0.2">
      <c r="A6" s="30" t="s">
        <v>83</v>
      </c>
      <c r="B6" s="27" t="s">
        <v>65</v>
      </c>
      <c r="C6" s="27" t="s">
        <v>7</v>
      </c>
      <c r="D6" s="27" t="s">
        <v>1</v>
      </c>
      <c r="E6" s="27" t="s">
        <v>40</v>
      </c>
      <c r="F6" s="27" t="s">
        <v>51</v>
      </c>
      <c r="G6" s="27" t="s">
        <v>57</v>
      </c>
      <c r="H6" s="27" t="s">
        <v>45</v>
      </c>
      <c r="I6" s="27" t="s">
        <v>49</v>
      </c>
      <c r="J6" s="27" t="s">
        <v>50</v>
      </c>
      <c r="K6" s="27" t="s">
        <v>52</v>
      </c>
      <c r="L6" s="28" t="s">
        <v>63</v>
      </c>
      <c r="M6" s="28" t="s">
        <v>64</v>
      </c>
      <c r="N6" s="28" t="s">
        <v>72</v>
      </c>
      <c r="O6" s="28" t="s">
        <v>73</v>
      </c>
      <c r="P6" s="28" t="s">
        <v>84</v>
      </c>
      <c r="Q6" s="28" t="s">
        <v>92</v>
      </c>
      <c r="R6" s="28" t="s">
        <v>96</v>
      </c>
      <c r="S6" s="29" t="s">
        <v>103</v>
      </c>
    </row>
    <row r="7" spans="1:19" x14ac:dyDescent="0.2">
      <c r="A7" s="34" t="s">
        <v>19</v>
      </c>
      <c r="B7" s="31">
        <v>20304.596832999996</v>
      </c>
      <c r="C7" s="32">
        <v>0</v>
      </c>
      <c r="D7" s="32">
        <v>0</v>
      </c>
      <c r="E7" s="32">
        <v>0</v>
      </c>
      <c r="F7" s="32"/>
      <c r="G7" s="32">
        <v>0</v>
      </c>
      <c r="H7" s="32">
        <v>0</v>
      </c>
      <c r="I7" s="32">
        <v>0</v>
      </c>
      <c r="J7" s="32">
        <v>2.0352999999999999</v>
      </c>
      <c r="K7" s="32">
        <v>454.971521</v>
      </c>
      <c r="L7" s="33">
        <v>0</v>
      </c>
      <c r="M7" s="33">
        <v>0</v>
      </c>
      <c r="N7" s="33">
        <v>0</v>
      </c>
      <c r="O7" s="33">
        <v>762.84810500000003</v>
      </c>
      <c r="P7" s="33">
        <v>0</v>
      </c>
      <c r="Q7" s="33">
        <v>474.5</v>
      </c>
      <c r="R7" s="33">
        <v>0</v>
      </c>
      <c r="S7" s="52">
        <v>21998.951759</v>
      </c>
    </row>
    <row r="8" spans="1:19" x14ac:dyDescent="0.2">
      <c r="A8" s="36" t="s">
        <v>53</v>
      </c>
      <c r="B8" s="35">
        <v>34366.029853999993</v>
      </c>
      <c r="C8" s="32">
        <v>0</v>
      </c>
      <c r="D8" s="32">
        <v>0</v>
      </c>
      <c r="E8" s="32">
        <v>0</v>
      </c>
      <c r="F8" s="32"/>
      <c r="G8" s="32">
        <v>0</v>
      </c>
      <c r="H8" s="32">
        <v>0</v>
      </c>
      <c r="I8" s="32">
        <v>0</v>
      </c>
      <c r="J8" s="32">
        <v>750</v>
      </c>
      <c r="K8" s="32">
        <v>0</v>
      </c>
      <c r="L8" s="32">
        <v>2683.9</v>
      </c>
      <c r="M8" s="32">
        <v>0</v>
      </c>
      <c r="N8" s="32">
        <v>0</v>
      </c>
      <c r="O8" s="32">
        <v>0</v>
      </c>
      <c r="P8" s="32">
        <v>1048.0999999999999</v>
      </c>
      <c r="Q8" s="32">
        <v>0.17799999999999999</v>
      </c>
      <c r="R8" s="32">
        <v>0</v>
      </c>
      <c r="S8" s="53">
        <v>38848.237305000002</v>
      </c>
    </row>
    <row r="9" spans="1:19" x14ac:dyDescent="0.2">
      <c r="A9" s="36" t="s">
        <v>41</v>
      </c>
      <c r="B9" s="35">
        <v>11878.189175</v>
      </c>
      <c r="C9" s="32">
        <v>0</v>
      </c>
      <c r="D9" s="32">
        <v>0</v>
      </c>
      <c r="E9" s="32">
        <v>55</v>
      </c>
      <c r="F9" s="32"/>
      <c r="G9" s="32">
        <v>0</v>
      </c>
      <c r="H9" s="32">
        <v>0</v>
      </c>
      <c r="I9" s="32">
        <v>0</v>
      </c>
      <c r="J9" s="32">
        <v>0</v>
      </c>
      <c r="K9" s="32">
        <v>56</v>
      </c>
      <c r="L9" s="32">
        <v>0</v>
      </c>
      <c r="M9" s="32">
        <v>0</v>
      </c>
      <c r="N9" s="32">
        <v>2</v>
      </c>
      <c r="O9" s="32">
        <v>1224.579898</v>
      </c>
      <c r="P9" s="32">
        <v>357.04770299999996</v>
      </c>
      <c r="Q9" s="32">
        <v>5.2</v>
      </c>
      <c r="R9" s="32">
        <v>0</v>
      </c>
      <c r="S9" s="53">
        <v>13578.041534</v>
      </c>
    </row>
    <row r="10" spans="1:19" x14ac:dyDescent="0.2">
      <c r="A10" s="36" t="s">
        <v>20</v>
      </c>
      <c r="B10" s="35">
        <v>94923.539552999995</v>
      </c>
      <c r="C10" s="32">
        <v>142.457942</v>
      </c>
      <c r="D10" s="32">
        <v>9873.8690620000016</v>
      </c>
      <c r="E10" s="32">
        <v>783.5</v>
      </c>
      <c r="F10" s="32">
        <v>-1597.7</v>
      </c>
      <c r="G10" s="32">
        <v>0</v>
      </c>
      <c r="H10" s="32">
        <v>33.496583000000001</v>
      </c>
      <c r="I10" s="32">
        <v>8</v>
      </c>
      <c r="J10" s="32">
        <v>2715.5</v>
      </c>
      <c r="K10" s="32">
        <v>0</v>
      </c>
      <c r="L10" s="32">
        <v>0</v>
      </c>
      <c r="M10" s="32">
        <v>0</v>
      </c>
      <c r="N10" s="32">
        <v>60</v>
      </c>
      <c r="O10" s="32">
        <v>5631.7</v>
      </c>
      <c r="P10" s="32">
        <v>0</v>
      </c>
      <c r="Q10" s="32">
        <v>5.4</v>
      </c>
      <c r="R10" s="32">
        <v>0</v>
      </c>
      <c r="S10" s="53">
        <v>112579.845071</v>
      </c>
    </row>
    <row r="11" spans="1:19" x14ac:dyDescent="0.2">
      <c r="A11" s="36" t="s">
        <v>21</v>
      </c>
      <c r="B11" s="35">
        <v>6553.8662159999967</v>
      </c>
      <c r="C11" s="32">
        <v>-4.768821</v>
      </c>
      <c r="D11" s="32">
        <v>0</v>
      </c>
      <c r="E11" s="32">
        <v>1.1000000000000001</v>
      </c>
      <c r="F11" s="32">
        <v>1597.7</v>
      </c>
      <c r="G11" s="32">
        <v>0</v>
      </c>
      <c r="H11" s="32">
        <v>652.9936459999999</v>
      </c>
      <c r="I11" s="32">
        <v>35.711957999999996</v>
      </c>
      <c r="J11" s="32">
        <v>-965.25580000000002</v>
      </c>
      <c r="K11" s="32">
        <v>-2.36</v>
      </c>
      <c r="L11" s="32">
        <v>-5.4</v>
      </c>
      <c r="M11" s="32">
        <v>0</v>
      </c>
      <c r="N11" s="32">
        <v>-80</v>
      </c>
      <c r="O11" s="32">
        <v>0</v>
      </c>
      <c r="P11" s="32">
        <v>0</v>
      </c>
      <c r="Q11" s="32">
        <v>0</v>
      </c>
      <c r="R11" s="32">
        <v>0</v>
      </c>
      <c r="S11" s="53">
        <v>7783.5186640000002</v>
      </c>
    </row>
    <row r="12" spans="1:19" x14ac:dyDescent="0.2">
      <c r="A12" s="36" t="s">
        <v>46</v>
      </c>
      <c r="B12" s="35">
        <v>5192.3571409999986</v>
      </c>
      <c r="C12" s="32">
        <v>0</v>
      </c>
      <c r="D12" s="32">
        <v>0</v>
      </c>
      <c r="E12" s="32">
        <v>0</v>
      </c>
      <c r="F12" s="32"/>
      <c r="G12" s="32">
        <v>0</v>
      </c>
      <c r="H12" s="32">
        <v>0</v>
      </c>
      <c r="I12" s="32">
        <v>0.2</v>
      </c>
      <c r="J12" s="32">
        <v>1.7532999999999999</v>
      </c>
      <c r="K12" s="32">
        <v>0</v>
      </c>
      <c r="L12" s="32">
        <v>0</v>
      </c>
      <c r="M12" s="32">
        <v>0</v>
      </c>
      <c r="N12" s="32"/>
      <c r="O12" s="32">
        <v>225</v>
      </c>
      <c r="P12" s="32">
        <v>0</v>
      </c>
      <c r="Q12" s="32">
        <v>0</v>
      </c>
      <c r="R12" s="32">
        <v>0</v>
      </c>
      <c r="S12" s="53">
        <v>5419.3104309999999</v>
      </c>
    </row>
    <row r="13" spans="1:19" x14ac:dyDescent="0.2">
      <c r="A13" s="36" t="s">
        <v>22</v>
      </c>
      <c r="B13" s="35">
        <v>60821.347397000005</v>
      </c>
      <c r="C13" s="32">
        <v>1522.474692</v>
      </c>
      <c r="D13" s="32">
        <v>164.1</v>
      </c>
      <c r="E13" s="32">
        <v>793.59999999999991</v>
      </c>
      <c r="F13" s="32"/>
      <c r="G13" s="32">
        <v>0</v>
      </c>
      <c r="H13" s="32">
        <v>87.660370999999998</v>
      </c>
      <c r="I13" s="32">
        <v>521.45278999999994</v>
      </c>
      <c r="J13" s="32">
        <v>1758.0799</v>
      </c>
      <c r="K13" s="32">
        <v>-9.8672520000000006</v>
      </c>
      <c r="L13" s="32">
        <v>2003.2</v>
      </c>
      <c r="M13" s="32">
        <v>0</v>
      </c>
      <c r="N13" s="32"/>
      <c r="O13" s="32">
        <v>2314.3995060000002</v>
      </c>
      <c r="P13" s="32">
        <v>0</v>
      </c>
      <c r="Q13" s="32">
        <v>482.6</v>
      </c>
      <c r="R13" s="32">
        <v>0</v>
      </c>
      <c r="S13" s="53">
        <v>70459.016256999996</v>
      </c>
    </row>
    <row r="14" spans="1:19" x14ac:dyDescent="0.2">
      <c r="A14" s="36" t="s">
        <v>47</v>
      </c>
      <c r="B14" s="35">
        <v>8503.3392650000096</v>
      </c>
      <c r="C14" s="32">
        <v>0</v>
      </c>
      <c r="D14" s="32">
        <v>0</v>
      </c>
      <c r="E14" s="32">
        <v>0</v>
      </c>
      <c r="F14" s="32"/>
      <c r="G14" s="32">
        <v>0</v>
      </c>
      <c r="H14" s="32">
        <v>0</v>
      </c>
      <c r="I14" s="32">
        <v>736.13</v>
      </c>
      <c r="J14" s="32">
        <v>1287</v>
      </c>
      <c r="K14" s="32">
        <v>1.1599999999999999</v>
      </c>
      <c r="L14" s="32">
        <v>480.6</v>
      </c>
      <c r="M14" s="32">
        <v>0</v>
      </c>
      <c r="N14" s="32">
        <v>0.33800000000000002</v>
      </c>
      <c r="O14" s="32">
        <v>1547.2360900000001</v>
      </c>
      <c r="P14" s="32">
        <v>0</v>
      </c>
      <c r="Q14" s="32"/>
      <c r="R14" s="32">
        <v>0</v>
      </c>
      <c r="S14" s="53">
        <v>12555.770713</v>
      </c>
    </row>
    <row r="15" spans="1:19" x14ac:dyDescent="0.2">
      <c r="A15" s="36" t="s">
        <v>42</v>
      </c>
      <c r="B15" s="35">
        <v>21125.225853999997</v>
      </c>
      <c r="C15" s="32">
        <v>0</v>
      </c>
      <c r="D15" s="32">
        <v>0</v>
      </c>
      <c r="E15" s="32">
        <v>-673.3</v>
      </c>
      <c r="F15" s="32"/>
      <c r="G15" s="32">
        <v>0</v>
      </c>
      <c r="H15" s="32">
        <v>38.48807</v>
      </c>
      <c r="I15" s="32">
        <v>400</v>
      </c>
      <c r="J15" s="32">
        <v>0</v>
      </c>
      <c r="K15" s="32">
        <v>400</v>
      </c>
      <c r="L15" s="32">
        <v>362</v>
      </c>
      <c r="M15" s="32">
        <v>0</v>
      </c>
      <c r="N15" s="32">
        <v>0.248</v>
      </c>
      <c r="O15" s="32">
        <v>166.188692</v>
      </c>
      <c r="P15" s="32">
        <v>0</v>
      </c>
      <c r="Q15" s="32">
        <v>613.79999999999995</v>
      </c>
      <c r="R15" s="32">
        <v>0</v>
      </c>
      <c r="S15" s="53">
        <v>22432.661842000001</v>
      </c>
    </row>
    <row r="16" spans="1:19" x14ac:dyDescent="0.2">
      <c r="A16" s="36" t="s">
        <v>43</v>
      </c>
      <c r="B16" s="35">
        <v>120935.20840700011</v>
      </c>
      <c r="C16" s="32">
        <v>0</v>
      </c>
      <c r="D16" s="32">
        <v>0</v>
      </c>
      <c r="E16" s="32">
        <v>0</v>
      </c>
      <c r="F16" s="32"/>
      <c r="G16" s="32">
        <v>0</v>
      </c>
      <c r="H16" s="32">
        <v>11.983772999999999</v>
      </c>
      <c r="I16" s="32">
        <v>164.43923899999999</v>
      </c>
      <c r="J16" s="32">
        <v>459.70550000000003</v>
      </c>
      <c r="K16" s="32">
        <v>2.9808680000000001</v>
      </c>
      <c r="L16" s="32">
        <v>884.80000000000007</v>
      </c>
      <c r="M16" s="32">
        <v>0</v>
      </c>
      <c r="N16" s="32"/>
      <c r="O16" s="32">
        <v>8674.6797119999992</v>
      </c>
      <c r="P16" s="32">
        <v>0</v>
      </c>
      <c r="Q16" s="32">
        <v>1146.5999999999999</v>
      </c>
      <c r="R16" s="32">
        <v>0</v>
      </c>
      <c r="S16" s="53">
        <v>132280.442912</v>
      </c>
    </row>
    <row r="17" spans="1:19" x14ac:dyDescent="0.2">
      <c r="A17" s="36" t="s">
        <v>23</v>
      </c>
      <c r="B17" s="35">
        <v>116406.48874200003</v>
      </c>
      <c r="C17" s="32">
        <v>-2.8421709430404007E-14</v>
      </c>
      <c r="D17" s="32">
        <v>0</v>
      </c>
      <c r="E17" s="32">
        <v>0</v>
      </c>
      <c r="F17" s="32"/>
      <c r="G17" s="32">
        <v>0</v>
      </c>
      <c r="H17" s="32">
        <v>-124.10061400000004</v>
      </c>
      <c r="I17" s="32">
        <v>342.31292400000001</v>
      </c>
      <c r="J17" s="32">
        <v>150.01399999999998</v>
      </c>
      <c r="K17" s="32">
        <v>544.05942099999993</v>
      </c>
      <c r="L17" s="32">
        <v>59.699999999999996</v>
      </c>
      <c r="M17" s="32">
        <v>0</v>
      </c>
      <c r="N17" s="32">
        <v>985.2</v>
      </c>
      <c r="O17" s="32">
        <v>4225.1131730000006</v>
      </c>
      <c r="P17" s="32">
        <v>0</v>
      </c>
      <c r="Q17" s="32">
        <v>1154.7</v>
      </c>
      <c r="R17" s="32">
        <v>920.1</v>
      </c>
      <c r="S17" s="53">
        <v>124663.54647299999</v>
      </c>
    </row>
    <row r="18" spans="1:19" x14ac:dyDescent="0.2">
      <c r="A18" s="36" t="s">
        <v>24</v>
      </c>
      <c r="B18" s="35">
        <v>4942.949416999998</v>
      </c>
      <c r="C18" s="32">
        <v>139.00716</v>
      </c>
      <c r="D18" s="32">
        <v>-0.75857000000000008</v>
      </c>
      <c r="E18" s="32">
        <v>11.6</v>
      </c>
      <c r="F18" s="32"/>
      <c r="G18" s="32">
        <v>0</v>
      </c>
      <c r="H18" s="32">
        <v>108.9</v>
      </c>
      <c r="I18" s="32">
        <v>-1.6336059999999999</v>
      </c>
      <c r="J18" s="32">
        <v>14.4292</v>
      </c>
      <c r="K18" s="32">
        <v>0</v>
      </c>
      <c r="L18" s="32">
        <v>0</v>
      </c>
      <c r="M18" s="32">
        <v>0</v>
      </c>
      <c r="N18" s="32">
        <v>55.7</v>
      </c>
      <c r="O18" s="32">
        <v>23.164291000000002</v>
      </c>
      <c r="P18" s="32">
        <v>0</v>
      </c>
      <c r="Q18" s="32">
        <v>0</v>
      </c>
      <c r="R18" s="32">
        <v>0</v>
      </c>
      <c r="S18" s="53">
        <v>5548.1957819999998</v>
      </c>
    </row>
    <row r="19" spans="1:19" x14ac:dyDescent="0.2">
      <c r="A19" s="36" t="s">
        <v>25</v>
      </c>
      <c r="B19" s="35">
        <v>8343.0017580000113</v>
      </c>
      <c r="C19" s="32">
        <v>5</v>
      </c>
      <c r="D19" s="32">
        <v>0</v>
      </c>
      <c r="E19" s="32">
        <v>0</v>
      </c>
      <c r="F19" s="32"/>
      <c r="G19" s="32">
        <v>0</v>
      </c>
      <c r="H19" s="32">
        <v>30.504950000000001</v>
      </c>
      <c r="I19" s="32">
        <v>0.54157699999999998</v>
      </c>
      <c r="J19" s="32">
        <v>4.5798000000000005</v>
      </c>
      <c r="K19" s="32">
        <v>0</v>
      </c>
      <c r="L19" s="32">
        <v>1240.0999999999999</v>
      </c>
      <c r="M19" s="32">
        <v>55.2</v>
      </c>
      <c r="N19" s="32"/>
      <c r="O19" s="32">
        <v>1125.8603989999999</v>
      </c>
      <c r="P19" s="32">
        <v>0</v>
      </c>
      <c r="Q19" s="32">
        <v>-278.8</v>
      </c>
      <c r="R19" s="32">
        <v>0</v>
      </c>
      <c r="S19" s="53">
        <v>10526.01072</v>
      </c>
    </row>
    <row r="20" spans="1:19" x14ac:dyDescent="0.2">
      <c r="A20" s="36" t="s">
        <v>26</v>
      </c>
      <c r="B20" s="35">
        <v>17283.456898000055</v>
      </c>
      <c r="C20" s="32">
        <v>135.5</v>
      </c>
      <c r="D20" s="32">
        <v>0</v>
      </c>
      <c r="E20" s="32">
        <v>0</v>
      </c>
      <c r="F20" s="32"/>
      <c r="G20" s="32">
        <v>0</v>
      </c>
      <c r="H20" s="32">
        <v>394.80000100000001</v>
      </c>
      <c r="I20" s="32">
        <v>-0.4</v>
      </c>
      <c r="J20" s="32">
        <v>138.01530000000002</v>
      </c>
      <c r="K20" s="32">
        <v>0</v>
      </c>
      <c r="L20" s="32">
        <v>122.1</v>
      </c>
      <c r="M20" s="32">
        <v>0</v>
      </c>
      <c r="N20" s="32">
        <v>106.9</v>
      </c>
      <c r="O20" s="32">
        <v>368.12158799999997</v>
      </c>
      <c r="P20" s="32">
        <v>0</v>
      </c>
      <c r="Q20" s="32">
        <v>31.1</v>
      </c>
      <c r="R20" s="32">
        <v>0</v>
      </c>
      <c r="S20" s="53">
        <v>18579.668774999998</v>
      </c>
    </row>
    <row r="21" spans="1:19" x14ac:dyDescent="0.2">
      <c r="A21" s="36" t="s">
        <v>27</v>
      </c>
      <c r="B21" s="35">
        <v>2608.2335429999989</v>
      </c>
      <c r="C21" s="32">
        <v>37</v>
      </c>
      <c r="D21" s="32">
        <v>7.9581970000000002</v>
      </c>
      <c r="E21" s="32">
        <v>0</v>
      </c>
      <c r="F21" s="32"/>
      <c r="G21" s="32">
        <v>0</v>
      </c>
      <c r="H21" s="32">
        <v>0</v>
      </c>
      <c r="I21" s="32">
        <v>29</v>
      </c>
      <c r="J21" s="32">
        <v>-16.5977</v>
      </c>
      <c r="K21" s="32">
        <v>0</v>
      </c>
      <c r="L21" s="32">
        <v>0</v>
      </c>
      <c r="M21" s="32">
        <v>0</v>
      </c>
      <c r="N21" s="32"/>
      <c r="O21" s="32">
        <v>-97.425923999999995</v>
      </c>
      <c r="P21" s="32">
        <v>0</v>
      </c>
      <c r="Q21" s="32">
        <v>10.3</v>
      </c>
      <c r="R21" s="32">
        <v>0</v>
      </c>
      <c r="S21" s="53">
        <v>2578.4915129999999</v>
      </c>
    </row>
    <row r="22" spans="1:19" x14ac:dyDescent="0.2">
      <c r="A22" s="36" t="s">
        <v>28</v>
      </c>
      <c r="B22" s="35">
        <v>97797.723437999972</v>
      </c>
      <c r="C22" s="32">
        <v>135.9</v>
      </c>
      <c r="D22" s="32">
        <v>0</v>
      </c>
      <c r="E22" s="32">
        <v>14</v>
      </c>
      <c r="F22" s="32"/>
      <c r="G22" s="32">
        <v>0</v>
      </c>
      <c r="H22" s="32">
        <v>3231.7918890000001</v>
      </c>
      <c r="I22" s="32">
        <v>0</v>
      </c>
      <c r="J22" s="32">
        <v>6721.4205000000002</v>
      </c>
      <c r="K22" s="32">
        <v>0</v>
      </c>
      <c r="L22" s="32">
        <v>-1510</v>
      </c>
      <c r="M22" s="32">
        <v>0</v>
      </c>
      <c r="N22" s="32">
        <v>-1564.9</v>
      </c>
      <c r="O22" s="32">
        <v>25298.077535999997</v>
      </c>
      <c r="P22" s="32">
        <v>0</v>
      </c>
      <c r="Q22" s="32">
        <v>-2497.6</v>
      </c>
      <c r="R22" s="32">
        <v>0</v>
      </c>
      <c r="S22" s="53">
        <v>125826.306807</v>
      </c>
    </row>
    <row r="23" spans="1:19" x14ac:dyDescent="0.2">
      <c r="A23" s="36" t="s">
        <v>48</v>
      </c>
      <c r="B23" s="35">
        <v>101201.05315400004</v>
      </c>
      <c r="C23" s="32">
        <v>2024.6</v>
      </c>
      <c r="D23" s="32">
        <v>0.75857000000000008</v>
      </c>
      <c r="E23" s="32">
        <v>489</v>
      </c>
      <c r="F23" s="32"/>
      <c r="G23" s="32">
        <v>0</v>
      </c>
      <c r="H23" s="32">
        <v>0</v>
      </c>
      <c r="I23" s="32">
        <v>-4881.7803999999996</v>
      </c>
      <c r="J23" s="32">
        <v>10000</v>
      </c>
      <c r="K23" s="32">
        <v>0</v>
      </c>
      <c r="L23" s="32">
        <v>6806.4</v>
      </c>
      <c r="M23" s="32">
        <v>-55.2</v>
      </c>
      <c r="N23" s="32"/>
      <c r="O23" s="32">
        <v>37123.889040000002</v>
      </c>
      <c r="P23" s="32">
        <v>123.5</v>
      </c>
      <c r="Q23" s="32">
        <v>-65</v>
      </c>
      <c r="R23" s="32">
        <v>0</v>
      </c>
      <c r="S23" s="53">
        <v>152767.251678</v>
      </c>
    </row>
    <row r="24" spans="1:19" x14ac:dyDescent="0.2">
      <c r="A24" s="36" t="s">
        <v>29</v>
      </c>
      <c r="B24" s="35">
        <v>2180.3429680000004</v>
      </c>
      <c r="C24" s="32">
        <v>206.39999999999998</v>
      </c>
      <c r="D24" s="32">
        <v>0</v>
      </c>
      <c r="E24" s="32">
        <v>0</v>
      </c>
      <c r="F24" s="32"/>
      <c r="G24" s="32">
        <v>0</v>
      </c>
      <c r="H24" s="32">
        <v>0</v>
      </c>
      <c r="I24" s="32">
        <v>0</v>
      </c>
      <c r="J24" s="32">
        <v>0</v>
      </c>
      <c r="K24" s="32">
        <v>0</v>
      </c>
      <c r="L24" s="32"/>
      <c r="M24" s="32">
        <v>0</v>
      </c>
      <c r="N24" s="32">
        <v>-46.6</v>
      </c>
      <c r="O24" s="32">
        <v>29.475000000000001</v>
      </c>
      <c r="P24" s="32">
        <v>4.3</v>
      </c>
      <c r="Q24" s="32">
        <v>17.100000000000001</v>
      </c>
      <c r="R24" s="32">
        <v>0</v>
      </c>
      <c r="S24" s="53">
        <v>2136.2691110000001</v>
      </c>
    </row>
    <row r="25" spans="1:19" x14ac:dyDescent="0.2">
      <c r="A25" s="36" t="s">
        <v>30</v>
      </c>
      <c r="B25" s="35">
        <v>163227.29633799917</v>
      </c>
      <c r="C25" s="32">
        <v>8134.6</v>
      </c>
      <c r="D25" s="32">
        <v>-3.292557</v>
      </c>
      <c r="E25" s="32">
        <v>0</v>
      </c>
      <c r="F25" s="32"/>
      <c r="G25" s="32">
        <v>0</v>
      </c>
      <c r="H25" s="32">
        <v>13.339629</v>
      </c>
      <c r="I25" s="32">
        <v>0.89500000000000002</v>
      </c>
      <c r="J25" s="32">
        <v>-12.424700000000001</v>
      </c>
      <c r="K25" s="32">
        <v>4.8</v>
      </c>
      <c r="L25" s="32">
        <v>100</v>
      </c>
      <c r="M25" s="32">
        <v>0</v>
      </c>
      <c r="N25" s="32"/>
      <c r="O25" s="32">
        <v>1637.2016310000001</v>
      </c>
      <c r="P25" s="32">
        <v>0</v>
      </c>
      <c r="Q25" s="32">
        <v>-11.8</v>
      </c>
      <c r="R25" s="32">
        <v>0</v>
      </c>
      <c r="S25" s="53">
        <v>173090.59795699999</v>
      </c>
    </row>
    <row r="26" spans="1:19" x14ac:dyDescent="0.2">
      <c r="A26" s="36" t="s">
        <v>44</v>
      </c>
      <c r="B26" s="35">
        <v>19270.975108999995</v>
      </c>
      <c r="C26" s="32">
        <v>0</v>
      </c>
      <c r="D26" s="32">
        <v>0</v>
      </c>
      <c r="E26" s="32">
        <v>0</v>
      </c>
      <c r="F26" s="32"/>
      <c r="G26" s="32">
        <v>0</v>
      </c>
      <c r="H26" s="32">
        <v>27.31</v>
      </c>
      <c r="I26" s="32">
        <v>0</v>
      </c>
      <c r="J26" s="32">
        <v>0</v>
      </c>
      <c r="K26" s="32">
        <v>0</v>
      </c>
      <c r="L26" s="32">
        <v>2.2999999999999998</v>
      </c>
      <c r="M26" s="32">
        <v>0</v>
      </c>
      <c r="N26" s="32"/>
      <c r="O26" s="32">
        <v>259.74320599999999</v>
      </c>
      <c r="P26" s="32">
        <v>0</v>
      </c>
      <c r="Q26" s="32">
        <v>33.4</v>
      </c>
      <c r="R26" s="32">
        <v>0</v>
      </c>
      <c r="S26" s="53">
        <v>19593.762481999998</v>
      </c>
    </row>
    <row r="27" spans="1:19" x14ac:dyDescent="0.2">
      <c r="A27" s="36" t="s">
        <v>31</v>
      </c>
      <c r="B27" s="35">
        <v>4480.6073099999967</v>
      </c>
      <c r="C27" s="32">
        <v>-233.9</v>
      </c>
      <c r="D27" s="32">
        <v>0</v>
      </c>
      <c r="E27" s="32">
        <v>29.2</v>
      </c>
      <c r="F27" s="32"/>
      <c r="G27" s="32">
        <v>0</v>
      </c>
      <c r="H27" s="32">
        <v>0</v>
      </c>
      <c r="I27" s="32">
        <v>-8</v>
      </c>
      <c r="J27" s="32">
        <v>0</v>
      </c>
      <c r="K27" s="32">
        <v>9.8672520000000006</v>
      </c>
      <c r="L27" s="32">
        <v>23.4</v>
      </c>
      <c r="M27" s="32">
        <v>0</v>
      </c>
      <c r="N27" s="32">
        <v>25.5</v>
      </c>
      <c r="O27" s="32">
        <v>81.859384000000006</v>
      </c>
      <c r="P27" s="32">
        <v>66.259356999999994</v>
      </c>
      <c r="Q27" s="32">
        <v>0</v>
      </c>
      <c r="R27" s="32">
        <v>0</v>
      </c>
      <c r="S27" s="53">
        <v>4474.8521629999996</v>
      </c>
    </row>
    <row r="28" spans="1:19" x14ac:dyDescent="0.2">
      <c r="A28" s="36" t="s">
        <v>32</v>
      </c>
      <c r="B28" s="35">
        <v>1329919.2586560007</v>
      </c>
      <c r="C28" s="32">
        <v>-9125.2000000000007</v>
      </c>
      <c r="D28" s="32">
        <v>0</v>
      </c>
      <c r="E28" s="32">
        <v>0</v>
      </c>
      <c r="F28" s="32"/>
      <c r="G28" s="32">
        <v>60000</v>
      </c>
      <c r="H28" s="32">
        <v>0</v>
      </c>
      <c r="I28" s="32">
        <v>0</v>
      </c>
      <c r="J28" s="32">
        <v>0</v>
      </c>
      <c r="K28" s="32">
        <v>0</v>
      </c>
      <c r="L28" s="32">
        <v>-453.1</v>
      </c>
      <c r="M28" s="32">
        <v>0</v>
      </c>
      <c r="N28" s="32"/>
      <c r="O28" s="32">
        <v>51190.250001</v>
      </c>
      <c r="P28" s="32">
        <v>0</v>
      </c>
      <c r="Q28" s="32">
        <v>5000</v>
      </c>
      <c r="R28" s="32">
        <v>0</v>
      </c>
      <c r="S28" s="53">
        <v>1436531.2</v>
      </c>
    </row>
    <row r="29" spans="1:19" x14ac:dyDescent="0.2">
      <c r="A29" s="36" t="s">
        <v>33</v>
      </c>
      <c r="B29" s="35">
        <v>56485.605986999937</v>
      </c>
      <c r="C29" s="32">
        <v>0</v>
      </c>
      <c r="D29" s="32">
        <v>-10037.968999999999</v>
      </c>
      <c r="E29" s="32">
        <v>-274.13</v>
      </c>
      <c r="F29" s="32">
        <v>1194.0999999999999</v>
      </c>
      <c r="G29" s="32">
        <v>0</v>
      </c>
      <c r="H29" s="32">
        <v>0</v>
      </c>
      <c r="I29" s="32">
        <v>338.40634799999998</v>
      </c>
      <c r="J29" s="32">
        <v>2122.1161999999999</v>
      </c>
      <c r="K29" s="32">
        <v>0</v>
      </c>
      <c r="L29" s="32">
        <v>0</v>
      </c>
      <c r="M29" s="32">
        <v>0</v>
      </c>
      <c r="N29" s="32">
        <v>444</v>
      </c>
      <c r="O29" s="32">
        <v>2585.5783810000003</v>
      </c>
      <c r="P29" s="32">
        <v>0</v>
      </c>
      <c r="Q29" s="32">
        <v>197.9</v>
      </c>
      <c r="R29" s="32">
        <v>0</v>
      </c>
      <c r="S29" s="53">
        <v>53055.588755999997</v>
      </c>
    </row>
    <row r="30" spans="1:19" x14ac:dyDescent="0.2">
      <c r="A30" s="36" t="s">
        <v>34</v>
      </c>
      <c r="B30" s="35">
        <v>5881.7195400000091</v>
      </c>
      <c r="C30" s="32">
        <v>314.7</v>
      </c>
      <c r="D30" s="32">
        <v>0</v>
      </c>
      <c r="E30" s="32">
        <v>171</v>
      </c>
      <c r="F30" s="32"/>
      <c r="G30" s="32">
        <v>0</v>
      </c>
      <c r="H30" s="32">
        <v>0.5</v>
      </c>
      <c r="I30" s="32">
        <v>58.534650999999997</v>
      </c>
      <c r="J30" s="32">
        <v>-14.5962</v>
      </c>
      <c r="K30" s="32">
        <v>24.309887</v>
      </c>
      <c r="L30" s="32">
        <v>29</v>
      </c>
      <c r="M30" s="32">
        <v>0</v>
      </c>
      <c r="N30" s="32">
        <v>29.3</v>
      </c>
      <c r="O30" s="32">
        <v>100</v>
      </c>
      <c r="P30" s="32">
        <v>1032.8</v>
      </c>
      <c r="Q30" s="32">
        <v>4.5999999999999996</v>
      </c>
      <c r="R30" s="32">
        <v>0</v>
      </c>
      <c r="S30" s="53">
        <v>7631.9364619999997</v>
      </c>
    </row>
    <row r="31" spans="1:19" x14ac:dyDescent="0.2">
      <c r="A31" s="36" t="s">
        <v>35</v>
      </c>
      <c r="B31" s="35">
        <v>53281.404230000015</v>
      </c>
      <c r="C31" s="32">
        <v>-30.1</v>
      </c>
      <c r="D31" s="32">
        <v>0</v>
      </c>
      <c r="E31" s="32">
        <v>-30</v>
      </c>
      <c r="F31" s="32">
        <v>-1194.0999999999999</v>
      </c>
      <c r="G31" s="32">
        <v>0</v>
      </c>
      <c r="H31" s="32">
        <v>-107</v>
      </c>
      <c r="I31" s="32">
        <v>46.708706000000006</v>
      </c>
      <c r="J31" s="32">
        <v>-129.143</v>
      </c>
      <c r="K31" s="32">
        <v>0</v>
      </c>
      <c r="L31" s="32">
        <v>500</v>
      </c>
      <c r="M31" s="32">
        <v>0</v>
      </c>
      <c r="N31" s="32">
        <v>-60</v>
      </c>
      <c r="O31" s="32">
        <v>7499.1264819999997</v>
      </c>
      <c r="P31" s="32">
        <v>0</v>
      </c>
      <c r="Q31" s="32">
        <v>45.9</v>
      </c>
      <c r="R31" s="32">
        <v>0</v>
      </c>
      <c r="S31" s="53">
        <v>59822.718523000003</v>
      </c>
    </row>
    <row r="32" spans="1:19" x14ac:dyDescent="0.2">
      <c r="A32" s="36" t="s">
        <v>36</v>
      </c>
      <c r="B32" s="35">
        <v>406387</v>
      </c>
      <c r="C32" s="32">
        <v>136.5</v>
      </c>
      <c r="D32" s="32">
        <v>0</v>
      </c>
      <c r="E32" s="32">
        <v>0</v>
      </c>
      <c r="F32" s="32"/>
      <c r="G32" s="32">
        <v>0</v>
      </c>
      <c r="H32" s="32">
        <v>0</v>
      </c>
      <c r="I32" s="32">
        <v>3092.7</v>
      </c>
      <c r="J32" s="32">
        <v>0</v>
      </c>
      <c r="K32" s="32">
        <v>0</v>
      </c>
      <c r="L32" s="32">
        <v>0</v>
      </c>
      <c r="M32" s="32">
        <v>0</v>
      </c>
      <c r="N32" s="32">
        <v>0</v>
      </c>
      <c r="O32" s="32">
        <v>201068.1</v>
      </c>
      <c r="P32" s="32">
        <v>0</v>
      </c>
      <c r="Q32" s="32">
        <v>0</v>
      </c>
      <c r="R32" s="32">
        <v>-53552</v>
      </c>
      <c r="S32" s="53">
        <v>557132.254907</v>
      </c>
    </row>
    <row r="33" spans="1:19" x14ac:dyDescent="0.2">
      <c r="A33" s="36" t="s">
        <v>37</v>
      </c>
      <c r="B33" s="35">
        <v>104495.50068499998</v>
      </c>
      <c r="C33" s="32">
        <v>-3017.2</v>
      </c>
      <c r="D33" s="32">
        <v>0</v>
      </c>
      <c r="E33" s="32">
        <v>-574</v>
      </c>
      <c r="F33" s="32"/>
      <c r="G33" s="32">
        <v>22050</v>
      </c>
      <c r="H33" s="32">
        <v>-3836.06709</v>
      </c>
      <c r="I33" s="32">
        <v>8799.7150759999986</v>
      </c>
      <c r="J33" s="32">
        <v>15561.106400000001</v>
      </c>
      <c r="K33" s="32">
        <v>-910.97152099999994</v>
      </c>
      <c r="L33" s="32">
        <v>4726.3999999999996</v>
      </c>
      <c r="M33" s="32">
        <v>0</v>
      </c>
      <c r="N33" s="32">
        <v>3369.3</v>
      </c>
      <c r="O33" s="32">
        <v>65540.036016999991</v>
      </c>
      <c r="P33" s="32">
        <v>-691.21533599999998</v>
      </c>
      <c r="Q33" s="44">
        <v>55.9</v>
      </c>
      <c r="R33" s="44">
        <v>-30028.1</v>
      </c>
      <c r="S33" s="54">
        <v>187340.48729399999</v>
      </c>
    </row>
    <row r="34" spans="1:19" ht="13.5" thickBot="1" x14ac:dyDescent="0.25">
      <c r="A34" s="39" t="s">
        <v>15</v>
      </c>
      <c r="B34" s="37">
        <f>+SUM(B7:B33)</f>
        <v>2878796.3174679996</v>
      </c>
      <c r="C34" s="38">
        <f>+SUM(C7:C33)</f>
        <v>522.97097299999996</v>
      </c>
      <c r="D34" s="38">
        <f t="shared" ref="D34:M34" si="0">+SUM(D7:D33)</f>
        <v>4.6657020000020566</v>
      </c>
      <c r="E34" s="38">
        <f t="shared" si="0"/>
        <v>796.57000000000016</v>
      </c>
      <c r="F34" s="38">
        <f t="shared" si="0"/>
        <v>0</v>
      </c>
      <c r="G34" s="38">
        <f t="shared" si="0"/>
        <v>82050</v>
      </c>
      <c r="H34" s="38">
        <f t="shared" si="0"/>
        <v>564.6012080000005</v>
      </c>
      <c r="I34" s="38">
        <f t="shared" si="0"/>
        <v>9682.9342629999992</v>
      </c>
      <c r="J34" s="38">
        <f t="shared" si="0"/>
        <v>40547.737999999998</v>
      </c>
      <c r="K34" s="38">
        <f t="shared" si="0"/>
        <v>574.95017599999983</v>
      </c>
      <c r="L34" s="38">
        <f t="shared" si="0"/>
        <v>18055.399999999998</v>
      </c>
      <c r="M34" s="38">
        <f t="shared" si="0"/>
        <v>0</v>
      </c>
      <c r="N34" s="38">
        <f>+SUM(N7:N33)</f>
        <v>3326.9860000000003</v>
      </c>
      <c r="O34" s="37">
        <f>+SUM(O7:O33)</f>
        <v>418604.80220799998</v>
      </c>
      <c r="P34" s="37">
        <f>+SUM(P7:P33)</f>
        <v>1940.7917239999999</v>
      </c>
      <c r="Q34" s="38">
        <f t="shared" ref="Q34:R34" si="1">+SUM(Q7:Q33)</f>
        <v>6425.9779999999992</v>
      </c>
      <c r="R34" s="38">
        <f t="shared" si="1"/>
        <v>-82660</v>
      </c>
      <c r="S34" s="37">
        <f>+SUM(S7:S33)</f>
        <v>3379234.9358910001</v>
      </c>
    </row>
    <row r="36" spans="1:19" x14ac:dyDescent="0.2">
      <c r="C36" s="25"/>
      <c r="S36" s="25"/>
    </row>
    <row r="37" spans="1:19" x14ac:dyDescent="0.2">
      <c r="A37" s="5" t="s">
        <v>75</v>
      </c>
      <c r="D37" s="26"/>
      <c r="E37" s="26"/>
      <c r="F37" s="26"/>
      <c r="G37" s="26"/>
      <c r="H37" s="26"/>
      <c r="I37" s="26"/>
      <c r="J37" s="26"/>
      <c r="K37" s="26"/>
      <c r="L37" s="26"/>
      <c r="M37" s="26"/>
      <c r="N37" s="26"/>
      <c r="O37" s="26"/>
      <c r="P37" s="26"/>
      <c r="Q37" s="26"/>
      <c r="R37" s="26"/>
      <c r="S37" s="25"/>
    </row>
    <row r="38" spans="1:19" x14ac:dyDescent="0.2">
      <c r="A38" s="42" t="s">
        <v>66</v>
      </c>
      <c r="D38" s="26"/>
      <c r="E38" s="26"/>
      <c r="F38" s="26"/>
      <c r="G38" s="26"/>
      <c r="H38" s="26"/>
      <c r="I38" s="26"/>
      <c r="J38" s="26"/>
      <c r="K38" s="26"/>
      <c r="L38" s="26"/>
      <c r="M38" s="26"/>
      <c r="N38" s="26"/>
      <c r="O38" s="26"/>
      <c r="P38" s="26"/>
      <c r="Q38" s="26"/>
      <c r="R38" s="26"/>
    </row>
    <row r="39" spans="1:19" ht="25.5" x14ac:dyDescent="0.2">
      <c r="A39" s="40" t="s">
        <v>67</v>
      </c>
    </row>
    <row r="40" spans="1:19" ht="25.5" x14ac:dyDescent="0.2">
      <c r="A40" s="40" t="s">
        <v>68</v>
      </c>
    </row>
    <row r="42" spans="1:19" x14ac:dyDescent="0.2">
      <c r="A42" s="42" t="s">
        <v>69</v>
      </c>
    </row>
    <row r="43" spans="1:19" x14ac:dyDescent="0.2">
      <c r="A43" s="40" t="s">
        <v>70</v>
      </c>
    </row>
    <row r="44" spans="1:19" x14ac:dyDescent="0.2">
      <c r="A44" s="40" t="s">
        <v>71</v>
      </c>
    </row>
    <row r="46" spans="1:19" x14ac:dyDescent="0.2">
      <c r="A46" s="42" t="s">
        <v>89</v>
      </c>
    </row>
    <row r="47" spans="1:19" x14ac:dyDescent="0.2">
      <c r="A47" s="40" t="s">
        <v>76</v>
      </c>
    </row>
    <row r="48" spans="1:19" x14ac:dyDescent="0.2">
      <c r="A48" s="40" t="s">
        <v>77</v>
      </c>
    </row>
    <row r="49" spans="1:2" x14ac:dyDescent="0.2">
      <c r="A49" s="40" t="s">
        <v>78</v>
      </c>
    </row>
    <row r="50" spans="1:2" x14ac:dyDescent="0.2">
      <c r="A50" s="40" t="s">
        <v>79</v>
      </c>
    </row>
    <row r="51" spans="1:2" x14ac:dyDescent="0.2">
      <c r="B51" s="6"/>
    </row>
    <row r="52" spans="1:2" x14ac:dyDescent="0.2">
      <c r="A52" s="42" t="s">
        <v>90</v>
      </c>
    </row>
    <row r="53" spans="1:2" x14ac:dyDescent="0.2">
      <c r="A53" s="40" t="s">
        <v>80</v>
      </c>
    </row>
    <row r="54" spans="1:2" x14ac:dyDescent="0.2">
      <c r="A54" s="40" t="s">
        <v>81</v>
      </c>
    </row>
    <row r="55" spans="1:2" x14ac:dyDescent="0.2">
      <c r="A55" s="40" t="s">
        <v>82</v>
      </c>
    </row>
    <row r="57" spans="1:2" x14ac:dyDescent="0.2">
      <c r="A57" s="42" t="s">
        <v>85</v>
      </c>
    </row>
    <row r="58" spans="1:2" x14ac:dyDescent="0.2">
      <c r="A58" s="40" t="s">
        <v>86</v>
      </c>
    </row>
    <row r="59" spans="1:2" x14ac:dyDescent="0.2">
      <c r="A59" s="40" t="s">
        <v>88</v>
      </c>
    </row>
    <row r="60" spans="1:2" x14ac:dyDescent="0.2">
      <c r="A60" s="40" t="s">
        <v>87</v>
      </c>
    </row>
    <row r="62" spans="1:2" x14ac:dyDescent="0.2">
      <c r="A62" s="42" t="s">
        <v>93</v>
      </c>
    </row>
    <row r="63" spans="1:2" x14ac:dyDescent="0.2">
      <c r="A63" s="40" t="s">
        <v>94</v>
      </c>
    </row>
    <row r="64" spans="1:2" x14ac:dyDescent="0.2">
      <c r="A64" s="40" t="s">
        <v>95</v>
      </c>
    </row>
    <row r="66" spans="1:1" x14ac:dyDescent="0.2">
      <c r="A66" s="42" t="s">
        <v>97</v>
      </c>
    </row>
    <row r="67" spans="1:1" x14ac:dyDescent="0.2">
      <c r="A67" s="40" t="s">
        <v>98</v>
      </c>
    </row>
    <row r="68" spans="1:1" x14ac:dyDescent="0.2">
      <c r="A68" s="40" t="s">
        <v>99</v>
      </c>
    </row>
    <row r="70" spans="1:1" x14ac:dyDescent="0.2">
      <c r="A70" s="42" t="s">
        <v>100</v>
      </c>
    </row>
    <row r="71" spans="1:1" ht="12.75" customHeight="1" x14ac:dyDescent="0.2">
      <c r="A71" s="40" t="s">
        <v>101</v>
      </c>
    </row>
    <row r="72" spans="1:1" ht="13.5" customHeight="1" x14ac:dyDescent="0.2">
      <c r="A72" s="40" t="s">
        <v>102</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workbookViewId="0"/>
  </sheetViews>
  <sheetFormatPr defaultColWidth="11.42578125" defaultRowHeight="15" x14ac:dyDescent="0.25"/>
  <cols>
    <col min="1" max="1" width="31.140625" customWidth="1"/>
    <col min="2" max="2" width="12.140625" bestFit="1" customWidth="1"/>
    <col min="21" max="21" width="12.140625" bestFit="1" customWidth="1"/>
  </cols>
  <sheetData>
    <row r="1" spans="1:21" x14ac:dyDescent="0.25">
      <c r="A1" s="5" t="s">
        <v>55</v>
      </c>
    </row>
    <row r="2" spans="1:21" x14ac:dyDescent="0.25">
      <c r="A2" s="2" t="s">
        <v>104</v>
      </c>
      <c r="B2" s="2"/>
      <c r="C2" s="2"/>
      <c r="D2" s="2"/>
    </row>
    <row r="4" spans="1:21" x14ac:dyDescent="0.25">
      <c r="A4" s="2"/>
      <c r="B4" s="3"/>
      <c r="C4" s="3"/>
      <c r="D4" s="3"/>
      <c r="E4" s="3"/>
      <c r="F4" s="3"/>
      <c r="G4" s="3"/>
      <c r="H4" s="3"/>
      <c r="I4" s="3"/>
      <c r="J4" s="3"/>
      <c r="K4" s="3"/>
      <c r="L4" s="3"/>
      <c r="M4" s="3"/>
      <c r="N4" s="3"/>
      <c r="O4" s="3"/>
      <c r="P4" s="3"/>
      <c r="Q4" s="3"/>
      <c r="R4" s="3"/>
      <c r="S4" s="3"/>
      <c r="T4" s="3"/>
    </row>
    <row r="5" spans="1:21" x14ac:dyDescent="0.25">
      <c r="A5" s="109" t="s">
        <v>124</v>
      </c>
      <c r="B5" s="109"/>
      <c r="C5" s="109"/>
      <c r="D5" s="109"/>
      <c r="E5" s="109"/>
      <c r="F5" s="109"/>
      <c r="G5" s="109"/>
      <c r="H5" s="109"/>
      <c r="I5" s="109"/>
      <c r="J5" s="109"/>
      <c r="K5" s="109"/>
      <c r="L5" s="109"/>
      <c r="M5" s="109"/>
      <c r="N5" s="109"/>
      <c r="O5" s="109"/>
      <c r="P5" s="109"/>
      <c r="Q5" s="109"/>
      <c r="R5" s="109"/>
      <c r="S5" s="109"/>
      <c r="T5" s="109"/>
    </row>
    <row r="6" spans="1:21" x14ac:dyDescent="0.25">
      <c r="A6" s="109" t="s">
        <v>126</v>
      </c>
      <c r="B6" s="109"/>
      <c r="C6" s="109"/>
      <c r="D6" s="109"/>
      <c r="E6" s="109"/>
      <c r="F6" s="109"/>
      <c r="G6" s="109"/>
      <c r="H6" s="109"/>
      <c r="I6" s="109"/>
      <c r="J6" s="109"/>
      <c r="K6" s="109"/>
      <c r="L6" s="109"/>
      <c r="M6" s="109"/>
      <c r="N6" s="109"/>
      <c r="O6" s="109"/>
      <c r="P6" s="109"/>
      <c r="Q6" s="109"/>
      <c r="R6" s="109"/>
      <c r="S6" s="109"/>
      <c r="T6" s="109"/>
    </row>
    <row r="7" spans="1:21" x14ac:dyDescent="0.25">
      <c r="A7" s="3"/>
      <c r="B7" s="3"/>
      <c r="C7" s="3"/>
      <c r="D7" s="3"/>
      <c r="E7" s="3"/>
      <c r="F7" s="3"/>
      <c r="G7" s="3"/>
      <c r="H7" s="3"/>
      <c r="I7" s="3"/>
      <c r="J7" s="3"/>
      <c r="K7" s="3"/>
      <c r="L7" s="3"/>
      <c r="M7" s="3"/>
      <c r="N7" s="3"/>
      <c r="O7" s="3"/>
      <c r="P7" s="3"/>
      <c r="Q7" s="3"/>
      <c r="R7" s="3"/>
      <c r="S7" s="3"/>
      <c r="T7" s="3"/>
    </row>
    <row r="8" spans="1:21" x14ac:dyDescent="0.25">
      <c r="A8" s="2" t="s">
        <v>0</v>
      </c>
      <c r="B8" s="3"/>
      <c r="C8" s="3"/>
      <c r="D8" s="3"/>
      <c r="E8" s="3"/>
      <c r="F8" s="3"/>
      <c r="G8" s="3"/>
      <c r="H8" s="3"/>
      <c r="I8" s="3"/>
      <c r="J8" s="3"/>
      <c r="K8" s="3"/>
      <c r="L8" s="3"/>
      <c r="M8" s="3"/>
      <c r="N8" s="3"/>
      <c r="O8" s="3"/>
      <c r="P8" s="3"/>
      <c r="Q8" s="3"/>
      <c r="R8" s="3"/>
      <c r="S8" s="3"/>
      <c r="T8" s="3"/>
    </row>
    <row r="9" spans="1:21" ht="24" x14ac:dyDescent="0.25">
      <c r="A9" s="55" t="s">
        <v>9</v>
      </c>
      <c r="B9" s="55" t="s">
        <v>105</v>
      </c>
      <c r="C9" s="55" t="s">
        <v>7</v>
      </c>
      <c r="D9" s="55" t="s">
        <v>1</v>
      </c>
      <c r="E9" s="55" t="s">
        <v>40</v>
      </c>
      <c r="F9" s="55" t="s">
        <v>51</v>
      </c>
      <c r="G9" s="55" t="s">
        <v>45</v>
      </c>
      <c r="H9" s="55" t="s">
        <v>49</v>
      </c>
      <c r="I9" s="55" t="s">
        <v>50</v>
      </c>
      <c r="J9" s="55" t="s">
        <v>52</v>
      </c>
      <c r="K9" s="55" t="s">
        <v>63</v>
      </c>
      <c r="L9" s="55" t="s">
        <v>64</v>
      </c>
      <c r="M9" s="55" t="s">
        <v>72</v>
      </c>
      <c r="N9" s="55" t="s">
        <v>84</v>
      </c>
      <c r="O9" s="55" t="s">
        <v>92</v>
      </c>
      <c r="P9" s="55" t="s">
        <v>96</v>
      </c>
      <c r="Q9" s="55" t="s">
        <v>103</v>
      </c>
      <c r="R9" s="55" t="s">
        <v>106</v>
      </c>
      <c r="S9" s="55" t="s">
        <v>107</v>
      </c>
      <c r="T9" s="55" t="s">
        <v>108</v>
      </c>
    </row>
    <row r="10" spans="1:21" x14ac:dyDescent="0.25">
      <c r="A10" s="7" t="s">
        <v>10</v>
      </c>
      <c r="B10" s="56">
        <v>119721.3</v>
      </c>
      <c r="C10" s="56">
        <v>-9.5</v>
      </c>
      <c r="D10" s="56">
        <v>-0.76</v>
      </c>
      <c r="E10" s="56">
        <v>64</v>
      </c>
      <c r="F10" s="56">
        <v>0</v>
      </c>
      <c r="G10" s="56">
        <v>608.20000000000005</v>
      </c>
      <c r="H10" s="56">
        <v>2773.4101810000002</v>
      </c>
      <c r="I10" s="56">
        <v>5461.6039689999998</v>
      </c>
      <c r="J10" s="56">
        <v>-401.2</v>
      </c>
      <c r="K10" s="56">
        <v>5414.5962229999996</v>
      </c>
      <c r="L10" s="56">
        <v>0</v>
      </c>
      <c r="M10" s="56">
        <f>+'[1]DA 1819'!B6</f>
        <v>-58.388050999999997</v>
      </c>
      <c r="N10" s="56">
        <v>602.70000000000005</v>
      </c>
      <c r="O10" s="56">
        <f>+'[2]DA 1935'!B7</f>
        <v>494.1</v>
      </c>
      <c r="P10" s="56">
        <f>+'[2]DA 1955'!B7</f>
        <v>0</v>
      </c>
      <c r="Q10" s="57">
        <v>166846.49070600004</v>
      </c>
      <c r="R10" s="57">
        <f>+SUM(C10:P10)</f>
        <v>14948.762321999999</v>
      </c>
      <c r="S10" s="58">
        <f t="shared" ref="S10:S15" si="0">+Q10/B10-1</f>
        <v>0.39362411455605684</v>
      </c>
      <c r="T10" s="59">
        <f>+R10/B10</f>
        <v>0.12486301369931666</v>
      </c>
      <c r="U10" s="60"/>
    </row>
    <row r="11" spans="1:21" x14ac:dyDescent="0.25">
      <c r="A11" s="7" t="s">
        <v>11</v>
      </c>
      <c r="B11" s="56">
        <v>146773.29999999999</v>
      </c>
      <c r="C11" s="56">
        <v>77.599999999999994</v>
      </c>
      <c r="D11" s="56">
        <v>0</v>
      </c>
      <c r="E11" s="56">
        <v>23</v>
      </c>
      <c r="F11" s="56">
        <v>0</v>
      </c>
      <c r="G11" s="56">
        <v>-352.3</v>
      </c>
      <c r="H11" s="56">
        <v>789.06828499999995</v>
      </c>
      <c r="I11" s="56">
        <v>179.43860100000001</v>
      </c>
      <c r="J11" s="56">
        <v>947.04028900000003</v>
      </c>
      <c r="K11" s="56">
        <v>825.415708</v>
      </c>
      <c r="L11" s="56">
        <v>0</v>
      </c>
      <c r="M11" s="56">
        <f>+'[1]DA 1819'!B7</f>
        <v>914.49705100000006</v>
      </c>
      <c r="N11" s="56">
        <v>-38</v>
      </c>
      <c r="O11" s="56">
        <f>+'[2]DA 1935'!B8</f>
        <v>1247</v>
      </c>
      <c r="P11" s="56">
        <f>+'[2]DA 1955'!B8</f>
        <v>723.3</v>
      </c>
      <c r="Q11" s="57">
        <v>159159.09867499999</v>
      </c>
      <c r="R11" s="57">
        <f t="shared" ref="R11:R14" si="1">+SUM(C11:P11)</f>
        <v>5336.0599339999999</v>
      </c>
      <c r="S11" s="58">
        <f t="shared" si="0"/>
        <v>8.4387273945601748E-2</v>
      </c>
      <c r="T11" s="59">
        <f>+R11/B11</f>
        <v>3.6355794507584145E-2</v>
      </c>
      <c r="U11" s="60"/>
    </row>
    <row r="12" spans="1:21" x14ac:dyDescent="0.25">
      <c r="A12" s="7" t="s">
        <v>12</v>
      </c>
      <c r="B12" s="56">
        <v>1900466.5</v>
      </c>
      <c r="C12" s="56">
        <v>850.7</v>
      </c>
      <c r="D12" s="56">
        <v>-3.29</v>
      </c>
      <c r="E12" s="56">
        <v>609.6</v>
      </c>
      <c r="F12" s="56">
        <v>0</v>
      </c>
      <c r="G12" s="56">
        <v>270.5</v>
      </c>
      <c r="H12" s="56">
        <v>674.54077299999994</v>
      </c>
      <c r="I12" s="56">
        <v>3455.4693430000002</v>
      </c>
      <c r="J12" s="56">
        <v>53.213887</v>
      </c>
      <c r="K12" s="56">
        <v>812.64182300000004</v>
      </c>
      <c r="L12" s="56">
        <v>0</v>
      </c>
      <c r="M12" s="56">
        <f>+'[1]DA 1819'!B8</f>
        <v>553.27627600000005</v>
      </c>
      <c r="N12" s="56">
        <v>393.9</v>
      </c>
      <c r="O12" s="56">
        <f>+'[2]DA 1935'!B9</f>
        <v>6818</v>
      </c>
      <c r="P12" s="56">
        <f>+'[2]DA 1955'!B9</f>
        <v>-6.3</v>
      </c>
      <c r="Q12" s="57">
        <v>2057828.78</v>
      </c>
      <c r="R12" s="57">
        <f t="shared" si="1"/>
        <v>14482.252102</v>
      </c>
      <c r="S12" s="58">
        <f t="shared" si="0"/>
        <v>8.2801922580587384E-2</v>
      </c>
      <c r="T12" s="59">
        <f>+R12/B12</f>
        <v>7.6203669477993953E-3</v>
      </c>
      <c r="U12" s="60"/>
    </row>
    <row r="13" spans="1:21" x14ac:dyDescent="0.25">
      <c r="A13" s="7" t="s">
        <v>13</v>
      </c>
      <c r="B13" s="56">
        <v>305335.90000000002</v>
      </c>
      <c r="C13" s="56">
        <v>-776.7</v>
      </c>
      <c r="D13" s="56">
        <v>8.7200000000000006</v>
      </c>
      <c r="E13" s="56">
        <v>100</v>
      </c>
      <c r="F13" s="56">
        <v>0</v>
      </c>
      <c r="G13" s="56">
        <v>38.200000000000003</v>
      </c>
      <c r="H13" s="56">
        <v>2353.2150240000001</v>
      </c>
      <c r="I13" s="56">
        <v>31451.226006000001</v>
      </c>
      <c r="J13" s="56">
        <v>-24.103999999999999</v>
      </c>
      <c r="K13" s="56">
        <v>11000.673205999999</v>
      </c>
      <c r="L13" s="56">
        <v>0</v>
      </c>
      <c r="M13" s="56">
        <f>+'[1]DA 1819'!B9</f>
        <v>1917.5914190000001</v>
      </c>
      <c r="N13" s="56">
        <v>982.2</v>
      </c>
      <c r="O13" s="56">
        <f>+'[2]DA 1935'!B10</f>
        <v>-2133.1</v>
      </c>
      <c r="P13" s="56">
        <f>+'[2]DA 1955'!B10</f>
        <v>-29825</v>
      </c>
      <c r="Q13" s="57">
        <v>437595.03430700005</v>
      </c>
      <c r="R13" s="57">
        <f t="shared" si="1"/>
        <v>15092.921654999998</v>
      </c>
      <c r="S13" s="58">
        <f t="shared" si="0"/>
        <v>0.43315946243792491</v>
      </c>
      <c r="T13" s="59">
        <f t="shared" ref="T13:T15" si="2">+R13/B13</f>
        <v>4.9430550600175073E-2</v>
      </c>
      <c r="U13" s="60"/>
    </row>
    <row r="14" spans="1:21" x14ac:dyDescent="0.25">
      <c r="A14" s="7" t="s">
        <v>14</v>
      </c>
      <c r="B14" s="56">
        <v>406499.2</v>
      </c>
      <c r="C14" s="56">
        <v>381</v>
      </c>
      <c r="D14" s="56">
        <v>0</v>
      </c>
      <c r="E14" s="56">
        <v>0</v>
      </c>
      <c r="F14" s="56">
        <v>0</v>
      </c>
      <c r="G14" s="56">
        <v>0</v>
      </c>
      <c r="H14" s="56">
        <v>3092.7</v>
      </c>
      <c r="I14" s="56">
        <v>0</v>
      </c>
      <c r="J14" s="56">
        <v>0</v>
      </c>
      <c r="K14" s="56">
        <v>2.0499999999999998</v>
      </c>
      <c r="L14" s="56">
        <v>0</v>
      </c>
      <c r="M14" s="56">
        <f>+'[1]DA 1819'!B10</f>
        <v>0</v>
      </c>
      <c r="N14" s="56">
        <v>0</v>
      </c>
      <c r="O14" s="56">
        <f>+'[2]DA 1935'!B11</f>
        <v>0</v>
      </c>
      <c r="P14" s="56">
        <f>+'[2]DA 1955'!B11</f>
        <v>-53552</v>
      </c>
      <c r="Q14" s="57">
        <v>557805.5</v>
      </c>
      <c r="R14" s="57">
        <f t="shared" si="1"/>
        <v>-50076.25</v>
      </c>
      <c r="S14" s="58">
        <f t="shared" si="0"/>
        <v>0.37221795270445801</v>
      </c>
      <c r="T14" s="59">
        <f t="shared" si="2"/>
        <v>-0.12318904932654233</v>
      </c>
      <c r="U14" s="60"/>
    </row>
    <row r="15" spans="1:21" x14ac:dyDescent="0.25">
      <c r="A15" s="4" t="s">
        <v>109</v>
      </c>
      <c r="B15" s="61">
        <f t="shared" ref="B15:M15" si="3">+SUM(B10:B14)</f>
        <v>2878796.2</v>
      </c>
      <c r="C15" s="61">
        <f t="shared" si="3"/>
        <v>523.1</v>
      </c>
      <c r="D15" s="61">
        <f t="shared" si="3"/>
        <v>4.6700000000000008</v>
      </c>
      <c r="E15" s="61">
        <f t="shared" si="3"/>
        <v>796.6</v>
      </c>
      <c r="F15" s="61">
        <f t="shared" si="3"/>
        <v>0</v>
      </c>
      <c r="G15" s="61">
        <f t="shared" si="3"/>
        <v>564.60000000000014</v>
      </c>
      <c r="H15" s="61">
        <f t="shared" si="3"/>
        <v>9682.9342629999992</v>
      </c>
      <c r="I15" s="61">
        <f t="shared" si="3"/>
        <v>40547.737918999999</v>
      </c>
      <c r="J15" s="61">
        <f t="shared" si="3"/>
        <v>574.95017599999994</v>
      </c>
      <c r="K15" s="61">
        <f t="shared" si="3"/>
        <v>18055.376959999998</v>
      </c>
      <c r="L15" s="61">
        <f t="shared" si="3"/>
        <v>0</v>
      </c>
      <c r="M15" s="61">
        <f t="shared" si="3"/>
        <v>3326.9766950000003</v>
      </c>
      <c r="N15" s="61">
        <f>+SUM(N10:N14)</f>
        <v>1940.8000000000002</v>
      </c>
      <c r="O15" s="61">
        <f>+SUM(O10:O14)</f>
        <v>6426</v>
      </c>
      <c r="P15" s="61">
        <f>+SUM(P10:P14)</f>
        <v>-82660</v>
      </c>
      <c r="Q15" s="61">
        <f>+SUM(Q10:Q14)</f>
        <v>3379234.9036880005</v>
      </c>
      <c r="R15" s="61">
        <f>+SUM(R10:R14)</f>
        <v>-216.25398700000369</v>
      </c>
      <c r="S15" s="62">
        <f t="shared" si="0"/>
        <v>0.1738360998559052</v>
      </c>
      <c r="T15" s="62">
        <f t="shared" si="2"/>
        <v>-7.511958887537912E-5</v>
      </c>
    </row>
    <row r="16" spans="1:21" ht="4.5" customHeight="1" x14ac:dyDescent="0.25">
      <c r="A16" s="63"/>
      <c r="B16" s="64"/>
      <c r="C16" s="64"/>
      <c r="D16" s="64"/>
      <c r="E16" s="64"/>
      <c r="F16" s="64"/>
      <c r="G16" s="64"/>
      <c r="H16" s="64"/>
      <c r="I16" s="64"/>
      <c r="J16" s="64"/>
      <c r="K16" s="64"/>
      <c r="L16" s="64"/>
      <c r="M16" s="64"/>
      <c r="N16" s="64"/>
      <c r="O16" s="64"/>
      <c r="P16" s="64"/>
      <c r="Q16" s="64"/>
      <c r="R16" s="64"/>
      <c r="S16" s="65"/>
      <c r="T16" s="65"/>
    </row>
    <row r="17" spans="1:20" x14ac:dyDescent="0.25">
      <c r="A17" s="4" t="s">
        <v>110</v>
      </c>
      <c r="B17" s="61">
        <v>1529101.2</v>
      </c>
      <c r="C17" s="61">
        <v>929.9</v>
      </c>
      <c r="D17" s="61">
        <v>800</v>
      </c>
      <c r="E17" s="61">
        <v>-652.4</v>
      </c>
      <c r="F17" s="61">
        <v>0</v>
      </c>
      <c r="G17" s="61">
        <v>2686.2923110000002</v>
      </c>
      <c r="H17" s="61">
        <f>+'[2]DA 1468'!B13</f>
        <v>-7848.7</v>
      </c>
      <c r="I17" s="61">
        <v>-18086.831675000001</v>
      </c>
      <c r="J17" s="61">
        <v>2.0682909999999999</v>
      </c>
      <c r="K17" s="61">
        <v>-10904.879911</v>
      </c>
      <c r="L17" s="61">
        <v>0</v>
      </c>
      <c r="M17" s="66">
        <f>+'[1]DA 1819'!B12</f>
        <v>-1588.3357559999999</v>
      </c>
      <c r="N17" s="66">
        <v>-1019.8</v>
      </c>
      <c r="O17" s="66">
        <f>+'[2]DA 1935'!B13</f>
        <v>-4036.3</v>
      </c>
      <c r="P17" s="66">
        <f>+'[2]DA 1955'!B13</f>
        <v>95932</v>
      </c>
      <c r="Q17" s="66">
        <v>2379396.1</v>
      </c>
      <c r="R17" s="61">
        <f>+SUM(C17:P17)</f>
        <v>56213.013259999992</v>
      </c>
      <c r="S17" s="62">
        <f>+Q17/B17-1</f>
        <v>0.55607496743838802</v>
      </c>
      <c r="T17" s="62">
        <f>+R17/B17</f>
        <v>3.6762127490319145E-2</v>
      </c>
    </row>
    <row r="18" spans="1:20" x14ac:dyDescent="0.25">
      <c r="A18" s="67"/>
      <c r="B18" s="68"/>
      <c r="C18" s="68"/>
      <c r="D18" s="68"/>
      <c r="E18" s="68"/>
      <c r="F18" s="68"/>
      <c r="G18" s="68"/>
      <c r="H18" s="68"/>
      <c r="I18" s="68"/>
      <c r="J18" s="68"/>
      <c r="K18" s="68"/>
      <c r="L18" s="68"/>
      <c r="M18" s="68"/>
      <c r="N18" s="68"/>
      <c r="O18" s="68"/>
      <c r="P18" s="68"/>
      <c r="Q18" s="68"/>
      <c r="R18" s="68"/>
      <c r="S18" s="69"/>
      <c r="T18" s="69"/>
    </row>
    <row r="19" spans="1:20" x14ac:dyDescent="0.25">
      <c r="B19" s="70"/>
      <c r="C19" s="70"/>
      <c r="D19" s="70"/>
      <c r="E19" s="70"/>
      <c r="F19" s="70"/>
      <c r="G19" s="70"/>
      <c r="H19" s="70"/>
      <c r="I19" s="70"/>
      <c r="J19" s="70"/>
      <c r="K19" s="70"/>
      <c r="L19" s="70"/>
      <c r="M19" s="70"/>
      <c r="N19" s="70"/>
      <c r="O19" s="70"/>
      <c r="P19" s="70"/>
      <c r="Q19" s="70"/>
      <c r="R19" s="70"/>
      <c r="S19" s="70"/>
      <c r="T19" s="70"/>
    </row>
    <row r="20" spans="1:20" x14ac:dyDescent="0.25">
      <c r="A20" s="110" t="s">
        <v>125</v>
      </c>
      <c r="B20" s="110"/>
      <c r="C20" s="110"/>
      <c r="D20" s="110"/>
      <c r="E20" s="110"/>
      <c r="F20" s="110"/>
      <c r="G20" s="110"/>
      <c r="H20" s="110"/>
      <c r="I20" s="110"/>
      <c r="J20" s="110"/>
      <c r="K20" s="110"/>
      <c r="L20" s="110"/>
      <c r="M20" s="110"/>
      <c r="N20" s="110"/>
      <c r="O20" s="110"/>
      <c r="P20" s="110"/>
      <c r="Q20" s="110"/>
      <c r="R20" s="110"/>
      <c r="S20" s="110"/>
      <c r="T20" s="110"/>
    </row>
    <row r="21" spans="1:20" x14ac:dyDescent="0.25">
      <c r="A21" s="110" t="s">
        <v>127</v>
      </c>
      <c r="B21" s="110"/>
      <c r="C21" s="110"/>
      <c r="D21" s="110"/>
      <c r="E21" s="110"/>
      <c r="F21" s="110"/>
      <c r="G21" s="110"/>
      <c r="H21" s="110"/>
      <c r="I21" s="110"/>
      <c r="J21" s="110"/>
      <c r="K21" s="110"/>
      <c r="L21" s="110"/>
      <c r="M21" s="110"/>
      <c r="N21" s="110"/>
      <c r="O21" s="110"/>
      <c r="P21" s="110"/>
      <c r="Q21" s="110"/>
      <c r="R21" s="110"/>
      <c r="S21" s="110"/>
      <c r="T21" s="110"/>
    </row>
    <row r="22" spans="1:20" x14ac:dyDescent="0.25">
      <c r="A22" s="3"/>
      <c r="B22" s="71"/>
      <c r="C22" s="71"/>
      <c r="D22" s="71"/>
      <c r="E22" s="71"/>
      <c r="F22" s="71"/>
      <c r="G22" s="71"/>
      <c r="H22" s="71"/>
      <c r="I22" s="71"/>
      <c r="J22" s="71"/>
      <c r="K22" s="71"/>
      <c r="L22" s="71"/>
      <c r="M22" s="71"/>
      <c r="N22" s="71"/>
      <c r="O22" s="71"/>
      <c r="P22" s="71"/>
      <c r="Q22" s="71"/>
      <c r="R22" s="71"/>
      <c r="S22" s="71"/>
      <c r="T22" s="71"/>
    </row>
    <row r="23" spans="1:20" x14ac:dyDescent="0.25">
      <c r="A23" s="2" t="s">
        <v>0</v>
      </c>
      <c r="B23" s="71"/>
      <c r="C23" s="71"/>
      <c r="D23" s="71"/>
      <c r="E23" s="71"/>
      <c r="F23" s="71"/>
      <c r="G23" s="71"/>
      <c r="H23" s="71"/>
      <c r="I23" s="71"/>
      <c r="J23" s="71"/>
      <c r="K23" s="71"/>
      <c r="L23" s="71"/>
      <c r="M23" s="71"/>
      <c r="N23" s="71"/>
      <c r="O23" s="71"/>
      <c r="P23" s="71"/>
      <c r="Q23" s="71"/>
      <c r="R23" s="71"/>
      <c r="S23" s="71"/>
      <c r="T23" s="71"/>
    </row>
    <row r="24" spans="1:20" ht="24" x14ac:dyDescent="0.25">
      <c r="A24" s="105" t="s">
        <v>9</v>
      </c>
      <c r="B24" s="105" t="s">
        <v>65</v>
      </c>
      <c r="C24" s="105" t="s">
        <v>7</v>
      </c>
      <c r="D24" s="105" t="s">
        <v>1</v>
      </c>
      <c r="E24" s="105" t="s">
        <v>40</v>
      </c>
      <c r="F24" s="105" t="s">
        <v>51</v>
      </c>
      <c r="G24" s="105" t="s">
        <v>45</v>
      </c>
      <c r="H24" s="105" t="s">
        <v>49</v>
      </c>
      <c r="I24" s="105" t="s">
        <v>50</v>
      </c>
      <c r="J24" s="105" t="s">
        <v>52</v>
      </c>
      <c r="K24" s="105" t="s">
        <v>63</v>
      </c>
      <c r="L24" s="105" t="s">
        <v>64</v>
      </c>
      <c r="M24" s="105" t="s">
        <v>72</v>
      </c>
      <c r="N24" s="105" t="s">
        <v>84</v>
      </c>
      <c r="O24" s="105" t="s">
        <v>92</v>
      </c>
      <c r="P24" s="105" t="s">
        <v>96</v>
      </c>
      <c r="Q24" s="105" t="s">
        <v>103</v>
      </c>
      <c r="R24" s="105" t="s">
        <v>106</v>
      </c>
      <c r="S24" s="105" t="s">
        <v>107</v>
      </c>
      <c r="T24" s="105" t="s">
        <v>108</v>
      </c>
    </row>
    <row r="25" spans="1:20" x14ac:dyDescent="0.25">
      <c r="A25" s="72" t="s">
        <v>10</v>
      </c>
      <c r="B25" s="56">
        <v>119721.3</v>
      </c>
      <c r="C25" s="56">
        <f>+'[2]DA 337'!G7</f>
        <v>-194.93833899999998</v>
      </c>
      <c r="D25" s="56">
        <f>+'[2]DA 432'!D7</f>
        <v>-0.76</v>
      </c>
      <c r="E25" s="56">
        <f>+'[2]DA 999'!D7</f>
        <v>64</v>
      </c>
      <c r="F25" s="73">
        <v>0</v>
      </c>
      <c r="G25" s="56">
        <f>+'[2]DA 1228'!D7</f>
        <v>574.70341700000006</v>
      </c>
      <c r="H25" s="56">
        <f>+'[2]DA 1468'!E7</f>
        <v>2164.502974</v>
      </c>
      <c r="I25" s="56">
        <f>+'[2]DA 1605'!D7</f>
        <v>3701.4886959999994</v>
      </c>
      <c r="J25" s="56">
        <f>+'[2]DA 1622'!D7</f>
        <v>-401.2</v>
      </c>
      <c r="K25" s="56">
        <f>+'[2]DA 1701'!D7</f>
        <v>217.77754699999969</v>
      </c>
      <c r="L25" s="56">
        <v>0</v>
      </c>
      <c r="M25" s="1">
        <f>+'[2]DA 1819'!D7</f>
        <v>-60.388050999999997</v>
      </c>
      <c r="N25" s="1">
        <f>+'[2]DA 1853'!E7</f>
        <v>596.01328599999999</v>
      </c>
      <c r="O25" s="1">
        <f>+'[2]DA 1935'!E7</f>
        <v>493.18209100000001</v>
      </c>
      <c r="P25" s="1">
        <f>+'[2]DA 1955'!D7</f>
        <v>0</v>
      </c>
      <c r="Q25" s="74">
        <f>+Q10</f>
        <v>166846.49070600004</v>
      </c>
      <c r="R25" s="57">
        <f>+SUM(C25:P25)</f>
        <v>7154.3816209999995</v>
      </c>
      <c r="S25" s="58">
        <f t="shared" ref="S25:S30" si="4">+Q25/B25-1</f>
        <v>0.39362411455605684</v>
      </c>
      <c r="T25" s="59">
        <f t="shared" ref="T25:T30" si="5">+R25/B25</f>
        <v>5.9758636274413988E-2</v>
      </c>
    </row>
    <row r="26" spans="1:20" x14ac:dyDescent="0.25">
      <c r="A26" s="72" t="s">
        <v>11</v>
      </c>
      <c r="B26" s="56">
        <v>146773.29999999999</v>
      </c>
      <c r="C26" s="56">
        <f>+'[2]DA 337'!G8</f>
        <v>77.599999999999994</v>
      </c>
      <c r="D26" s="56">
        <f>+'[2]DA 432'!D8</f>
        <v>0</v>
      </c>
      <c r="E26" s="56">
        <f>+'[2]DA 999'!D8</f>
        <v>23</v>
      </c>
      <c r="F26" s="73">
        <v>0</v>
      </c>
      <c r="G26" s="56">
        <f>+'[2]DA 1228'!D8</f>
        <v>-390.78807</v>
      </c>
      <c r="H26" s="56">
        <f>+'[2]DA 1468'!E8</f>
        <v>153.69162299999994</v>
      </c>
      <c r="I26" s="56">
        <f>+'[2]DA 1605'!D8</f>
        <v>179.43860100000001</v>
      </c>
      <c r="J26" s="56">
        <f>+'[2]DA 1622'!D8</f>
        <v>401.20000000000005</v>
      </c>
      <c r="K26" s="56">
        <f>+'[2]DA 1701'!D8</f>
        <v>825.415708</v>
      </c>
      <c r="L26" s="56">
        <v>0</v>
      </c>
      <c r="M26" s="1">
        <f>+'[2]DA 1819'!D8</f>
        <v>-1.084557000000018</v>
      </c>
      <c r="N26" s="1">
        <f>+'[2]DA 1853'!E8</f>
        <v>-38</v>
      </c>
      <c r="O26" s="1">
        <f>+'[2]DA 1935'!E8</f>
        <v>1097</v>
      </c>
      <c r="P26" s="1">
        <f>+'[2]DA 1955'!D8</f>
        <v>-48.700000000000045</v>
      </c>
      <c r="Q26" s="74">
        <f>+Q11</f>
        <v>159159.09867499999</v>
      </c>
      <c r="R26" s="57">
        <f t="shared" ref="R26:R29" si="6">+SUM(C26:P26)</f>
        <v>2278.7733049999997</v>
      </c>
      <c r="S26" s="58">
        <f t="shared" si="4"/>
        <v>8.4387273945601748E-2</v>
      </c>
      <c r="T26" s="59">
        <f t="shared" si="5"/>
        <v>1.5525802751590377E-2</v>
      </c>
    </row>
    <row r="27" spans="1:20" x14ac:dyDescent="0.25">
      <c r="A27" s="72" t="s">
        <v>12</v>
      </c>
      <c r="B27" s="56">
        <v>1900466.5</v>
      </c>
      <c r="C27" s="56">
        <f>+'[2]DA 337'!G9</f>
        <v>-1100.9420049999999</v>
      </c>
      <c r="D27" s="56">
        <f>+'[2]DA 432'!D9</f>
        <v>-7.9556399999999998</v>
      </c>
      <c r="E27" s="56">
        <f>+'[2]DA 999'!D9</f>
        <v>580.35491999999999</v>
      </c>
      <c r="F27" s="73">
        <v>0</v>
      </c>
      <c r="G27" s="56">
        <f>+'[2]DA 1228'!D9</f>
        <v>269.5</v>
      </c>
      <c r="H27" s="56">
        <f>+'[2]DA 1468'!E9</f>
        <v>175.14586099999991</v>
      </c>
      <c r="I27" s="56">
        <f>+'[2]DA 1605'!D9</f>
        <v>-13951.184121999999</v>
      </c>
      <c r="J27" s="56">
        <f>+'[2]DA 1622'!D9</f>
        <v>24.103999999999999</v>
      </c>
      <c r="K27" s="56">
        <f>+'[2]DA 1701'!D9</f>
        <v>-302.06001200000003</v>
      </c>
      <c r="L27" s="56">
        <v>0</v>
      </c>
      <c r="M27" s="1">
        <f>+'[2]DA 1819'!D9</f>
        <v>14.200666999999953</v>
      </c>
      <c r="N27" s="1">
        <f>+'[2]DA 1853'!E9</f>
        <v>393.9</v>
      </c>
      <c r="O27" s="1">
        <f>+'[2]DA 1935'!E9</f>
        <v>6091.0939010000002</v>
      </c>
      <c r="P27" s="1">
        <f>+'[2]DA 1955'!D9</f>
        <v>-6.3</v>
      </c>
      <c r="Q27" s="74">
        <f>+Q12</f>
        <v>2057828.78</v>
      </c>
      <c r="R27" s="57">
        <f t="shared" si="6"/>
        <v>-7820.1424300000008</v>
      </c>
      <c r="S27" s="58">
        <f t="shared" si="4"/>
        <v>8.2801922580587384E-2</v>
      </c>
      <c r="T27" s="59">
        <f t="shared" si="5"/>
        <v>-4.1148541318670974E-3</v>
      </c>
    </row>
    <row r="28" spans="1:20" x14ac:dyDescent="0.25">
      <c r="A28" s="72" t="s">
        <v>13</v>
      </c>
      <c r="B28" s="56">
        <v>305335.90000000002</v>
      </c>
      <c r="C28" s="56">
        <f>+'[2]DA 337'!G10</f>
        <v>-910.67970400000002</v>
      </c>
      <c r="D28" s="56">
        <f>+'[2]DA 432'!D10</f>
        <v>8.7200000000000006</v>
      </c>
      <c r="E28" s="56">
        <f>+'[2]DA 999'!D10</f>
        <v>14</v>
      </c>
      <c r="F28" s="73">
        <v>0</v>
      </c>
      <c r="G28" s="56">
        <f>+'[2]DA 1228'!D10</f>
        <v>-378.60495100000003</v>
      </c>
      <c r="H28" s="56">
        <f>+'[2]DA 1468'!E10</f>
        <v>2262.6918930000002</v>
      </c>
      <c r="I28" s="56">
        <f>+'[2]DA 1605'!D10</f>
        <v>31019.790302000001</v>
      </c>
      <c r="J28" s="56">
        <f>+'[2]DA 1622'!D10</f>
        <v>-24.103999999999999</v>
      </c>
      <c r="K28" s="56">
        <f>+'[2]DA 1701'!D10</f>
        <v>10138.608721999999</v>
      </c>
      <c r="L28" s="56">
        <v>0</v>
      </c>
      <c r="M28" s="1">
        <f>+'[2]DA 1819'!D10</f>
        <v>1676.5877250000001</v>
      </c>
      <c r="N28" s="1">
        <f>+'[2]DA 1853'!E10</f>
        <v>67.855964000000085</v>
      </c>
      <c r="O28" s="1">
        <f>+'[2]DA 1935'!E10</f>
        <v>-2164.3046300000001</v>
      </c>
      <c r="P28" s="1">
        <f>+'[2]DA 1955'!D10</f>
        <v>-29825</v>
      </c>
      <c r="Q28" s="74">
        <f>+Q13</f>
        <v>437595.03430700005</v>
      </c>
      <c r="R28" s="57">
        <f t="shared" si="6"/>
        <v>11885.561321000001</v>
      </c>
      <c r="S28" s="58">
        <f t="shared" si="4"/>
        <v>0.43315946243792491</v>
      </c>
      <c r="T28" s="59">
        <f t="shared" si="5"/>
        <v>3.8926183658718153E-2</v>
      </c>
    </row>
    <row r="29" spans="1:20" x14ac:dyDescent="0.25">
      <c r="A29" s="72" t="s">
        <v>14</v>
      </c>
      <c r="B29" s="56">
        <v>406499.2</v>
      </c>
      <c r="C29" s="56">
        <f>+'[2]DA 337'!G11</f>
        <v>244.54509300000001</v>
      </c>
      <c r="D29" s="56">
        <f>+'[2]DA 432'!D11</f>
        <v>0</v>
      </c>
      <c r="E29" s="56">
        <f>+'[2]DA 999'!D11</f>
        <v>0</v>
      </c>
      <c r="F29" s="73">
        <v>0</v>
      </c>
      <c r="G29" s="56">
        <f>+'[2]DA 1228'!D11</f>
        <v>0</v>
      </c>
      <c r="H29" s="56">
        <f>+'[2]DA 1468'!E11</f>
        <v>3092.7</v>
      </c>
      <c r="I29" s="56">
        <f>+'[2]DA 1605'!D11</f>
        <v>0</v>
      </c>
      <c r="J29" s="56">
        <f>+'[2]DA 1622'!D11</f>
        <v>0</v>
      </c>
      <c r="K29" s="56">
        <f>+'[2]DA 1701'!D11</f>
        <v>2.0499999999999998</v>
      </c>
      <c r="L29" s="56">
        <v>0</v>
      </c>
      <c r="M29" s="1">
        <f>+'[2]DA 1819'!D11</f>
        <v>0</v>
      </c>
      <c r="N29" s="1">
        <f>+'[2]DA 1853'!E11</f>
        <v>0</v>
      </c>
      <c r="O29" s="1">
        <f>+'[2]DA 1935'!E11</f>
        <v>0</v>
      </c>
      <c r="P29" s="1">
        <f>+'[2]DA 1955'!D11</f>
        <v>-53552</v>
      </c>
      <c r="Q29" s="74">
        <f>+Q14</f>
        <v>557805.5</v>
      </c>
      <c r="R29" s="57">
        <f t="shared" si="6"/>
        <v>-50212.704906999999</v>
      </c>
      <c r="S29" s="58">
        <f t="shared" si="4"/>
        <v>0.37221795270445801</v>
      </c>
      <c r="T29" s="59">
        <f t="shared" si="5"/>
        <v>-0.12352473241521754</v>
      </c>
    </row>
    <row r="30" spans="1:20" x14ac:dyDescent="0.25">
      <c r="A30" s="4" t="s">
        <v>109</v>
      </c>
      <c r="B30" s="61">
        <f>+SUM(B25:B29)</f>
        <v>2878796.2</v>
      </c>
      <c r="C30" s="61">
        <f t="shared" ref="C30:P30" si="7">+SUM(C25:C29)</f>
        <v>-1884.414955</v>
      </c>
      <c r="D30" s="61">
        <f t="shared" si="7"/>
        <v>4.3600000000001415E-3</v>
      </c>
      <c r="E30" s="61">
        <f t="shared" si="7"/>
        <v>681.35491999999999</v>
      </c>
      <c r="F30" s="75">
        <f t="shared" si="7"/>
        <v>0</v>
      </c>
      <c r="G30" s="61">
        <f t="shared" si="7"/>
        <v>74.810396000000026</v>
      </c>
      <c r="H30" s="61">
        <f t="shared" si="7"/>
        <v>7848.7323509999997</v>
      </c>
      <c r="I30" s="61">
        <f t="shared" si="7"/>
        <v>20949.533477000001</v>
      </c>
      <c r="J30" s="61">
        <f>+SUM(J25:J29)</f>
        <v>5.6843418860808015E-14</v>
      </c>
      <c r="K30" s="61">
        <f t="shared" si="7"/>
        <v>10881.791964999999</v>
      </c>
      <c r="L30" s="61">
        <f t="shared" si="7"/>
        <v>0</v>
      </c>
      <c r="M30" s="61">
        <f t="shared" si="7"/>
        <v>1629.3157840000001</v>
      </c>
      <c r="N30" s="61">
        <f t="shared" si="7"/>
        <v>1019.7692500000001</v>
      </c>
      <c r="O30" s="61">
        <f t="shared" si="7"/>
        <v>5516.9713620000002</v>
      </c>
      <c r="P30" s="61">
        <f t="shared" si="7"/>
        <v>-83432</v>
      </c>
      <c r="Q30" s="61">
        <f>+SUM(Q25:Q29)</f>
        <v>3379234.9036880005</v>
      </c>
      <c r="R30" s="61">
        <f>+SUM(R25:R29)</f>
        <v>-36714.131089999995</v>
      </c>
      <c r="S30" s="62">
        <f t="shared" si="4"/>
        <v>0.1738360998559052</v>
      </c>
      <c r="T30" s="62">
        <f t="shared" si="5"/>
        <v>-1.2753292883323938E-2</v>
      </c>
    </row>
    <row r="31" spans="1:20" s="76" customFormat="1" ht="5.25" customHeight="1" x14ac:dyDescent="0.25">
      <c r="B31" s="77"/>
      <c r="C31" s="77"/>
      <c r="D31" s="77"/>
      <c r="E31" s="77"/>
      <c r="F31" s="77"/>
      <c r="G31" s="77"/>
      <c r="H31" s="77"/>
      <c r="I31" s="77"/>
      <c r="J31" s="77"/>
      <c r="K31" s="77"/>
      <c r="L31" s="77"/>
      <c r="M31" s="77"/>
      <c r="N31" s="77"/>
      <c r="O31" s="77"/>
      <c r="P31" s="77"/>
      <c r="Q31" s="64"/>
      <c r="R31" s="77"/>
      <c r="S31" s="77"/>
      <c r="T31" s="77"/>
    </row>
    <row r="32" spans="1:20" s="76" customFormat="1" x14ac:dyDescent="0.25">
      <c r="A32" s="4" t="s">
        <v>110</v>
      </c>
      <c r="B32" s="61">
        <v>1529101.2</v>
      </c>
      <c r="C32" s="61">
        <v>1774.34196</v>
      </c>
      <c r="D32" s="61">
        <v>0</v>
      </c>
      <c r="E32" s="61">
        <v>-681.4</v>
      </c>
      <c r="F32" s="78">
        <v>0</v>
      </c>
      <c r="G32" s="61">
        <v>-74.803914999999961</v>
      </c>
      <c r="H32" s="61">
        <f>+'[2]DA 1468'!E13</f>
        <v>-8353.7000000000007</v>
      </c>
      <c r="I32" s="61">
        <v>-20949.501801999999</v>
      </c>
      <c r="J32" s="61">
        <v>3.1709000000000209E-2</v>
      </c>
      <c r="K32" s="61">
        <v>-10904.9</v>
      </c>
      <c r="L32" s="61">
        <v>0</v>
      </c>
      <c r="M32" s="66">
        <f>+'[2]DA 1819'!D13</f>
        <v>-1629.3357559999999</v>
      </c>
      <c r="N32" s="66">
        <f>+'[2]DA 1853'!E13</f>
        <v>-1019.8</v>
      </c>
      <c r="O32" s="66">
        <f>+'[2]DA 1935'!E13</f>
        <v>-5572.7032630000003</v>
      </c>
      <c r="P32" s="66">
        <f>+'[2]DA 1955'!D13</f>
        <v>83432</v>
      </c>
      <c r="Q32" s="66">
        <f>+Q17</f>
        <v>2379396.1</v>
      </c>
      <c r="R32" s="61">
        <f>+SUM(C32:P32)</f>
        <v>36020.228932999991</v>
      </c>
      <c r="S32" s="62">
        <f>+Q32/B32-1</f>
        <v>0.55607496743838802</v>
      </c>
      <c r="T32" s="62">
        <f>+R32/B32</f>
        <v>2.3556471561856071E-2</v>
      </c>
    </row>
    <row r="33" spans="2:20" s="76" customFormat="1" x14ac:dyDescent="0.25">
      <c r="B33" s="77"/>
      <c r="C33" s="77"/>
      <c r="D33" s="77"/>
      <c r="E33" s="77"/>
      <c r="F33" s="77"/>
      <c r="G33" s="77"/>
      <c r="H33" s="77"/>
      <c r="I33" s="77"/>
      <c r="J33" s="77"/>
      <c r="K33" s="77"/>
      <c r="L33" s="77"/>
      <c r="M33" s="77"/>
      <c r="N33" s="77"/>
      <c r="O33" s="77"/>
      <c r="P33" s="77"/>
      <c r="Q33" s="77"/>
      <c r="R33" s="77"/>
      <c r="S33" s="77"/>
      <c r="T33" s="77"/>
    </row>
  </sheetData>
  <sheetProtection sheet="1" objects="1" scenarios="1"/>
  <mergeCells count="4">
    <mergeCell ref="A5:T5"/>
    <mergeCell ref="A6:T6"/>
    <mergeCell ref="A20:T20"/>
    <mergeCell ref="A21:T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heetViews>
  <sheetFormatPr defaultColWidth="11.42578125" defaultRowHeight="15" x14ac:dyDescent="0.25"/>
  <cols>
    <col min="1" max="1" width="29" customWidth="1"/>
  </cols>
  <sheetData>
    <row r="1" spans="1:20" x14ac:dyDescent="0.25">
      <c r="A1" s="5" t="s">
        <v>55</v>
      </c>
    </row>
    <row r="2" spans="1:20" x14ac:dyDescent="0.25">
      <c r="A2" s="2" t="s">
        <v>104</v>
      </c>
    </row>
    <row r="3" spans="1:20" x14ac:dyDescent="0.25">
      <c r="A3" s="85"/>
      <c r="B3" s="86"/>
      <c r="C3" s="86"/>
      <c r="D3" s="86"/>
      <c r="E3" s="86"/>
      <c r="F3" s="86"/>
      <c r="G3" s="86"/>
      <c r="H3" s="86"/>
      <c r="I3" s="86"/>
      <c r="J3" s="86"/>
      <c r="K3" s="86"/>
      <c r="L3" s="86"/>
      <c r="M3" s="86"/>
      <c r="N3" s="86"/>
      <c r="O3" s="86"/>
      <c r="P3" s="86"/>
      <c r="Q3" s="86"/>
      <c r="R3" s="86"/>
      <c r="S3" s="86"/>
      <c r="T3" s="86"/>
    </row>
    <row r="4" spans="1:20" x14ac:dyDescent="0.25">
      <c r="A4" s="86"/>
      <c r="B4" s="86"/>
      <c r="C4" s="86"/>
      <c r="D4" s="86"/>
      <c r="E4" s="86"/>
      <c r="F4" s="86"/>
      <c r="G4" s="86"/>
      <c r="H4" s="86"/>
      <c r="I4" s="86"/>
      <c r="J4" s="86"/>
      <c r="K4" s="86"/>
      <c r="L4" s="86"/>
      <c r="M4" s="86"/>
      <c r="N4" s="86"/>
      <c r="O4" s="86"/>
      <c r="P4" s="86"/>
      <c r="Q4" s="86"/>
      <c r="R4" s="86"/>
      <c r="S4" s="86"/>
      <c r="T4" s="86"/>
    </row>
    <row r="5" spans="1:20" x14ac:dyDescent="0.25">
      <c r="A5" s="109" t="s">
        <v>124</v>
      </c>
      <c r="B5" s="109"/>
      <c r="C5" s="109"/>
      <c r="D5" s="109"/>
      <c r="E5" s="109"/>
      <c r="F5" s="109"/>
      <c r="G5" s="109"/>
      <c r="H5" s="109"/>
      <c r="I5" s="109"/>
      <c r="J5" s="109"/>
      <c r="K5" s="109"/>
      <c r="L5" s="109"/>
      <c r="M5" s="109"/>
      <c r="N5" s="109"/>
      <c r="O5" s="109"/>
      <c r="P5" s="109"/>
      <c r="Q5" s="109"/>
      <c r="R5" s="109"/>
      <c r="S5" s="109"/>
      <c r="T5" s="109"/>
    </row>
    <row r="6" spans="1:20" x14ac:dyDescent="0.25">
      <c r="A6" s="109" t="s">
        <v>126</v>
      </c>
      <c r="B6" s="109"/>
      <c r="C6" s="109"/>
      <c r="D6" s="109"/>
      <c r="E6" s="109"/>
      <c r="F6" s="109"/>
      <c r="G6" s="109"/>
      <c r="H6" s="109"/>
      <c r="I6" s="109"/>
      <c r="J6" s="109"/>
      <c r="K6" s="109"/>
      <c r="L6" s="109"/>
      <c r="M6" s="109"/>
      <c r="N6" s="109"/>
      <c r="O6" s="109"/>
      <c r="P6" s="109"/>
      <c r="Q6" s="109"/>
      <c r="R6" s="109"/>
      <c r="S6" s="109"/>
      <c r="T6" s="109"/>
    </row>
    <row r="7" spans="1:20" x14ac:dyDescent="0.25">
      <c r="A7" s="86"/>
      <c r="B7" s="86"/>
      <c r="C7" s="86"/>
      <c r="D7" s="86"/>
      <c r="E7" s="86"/>
      <c r="F7" s="86"/>
      <c r="G7" s="86"/>
      <c r="H7" s="86"/>
      <c r="I7" s="86"/>
      <c r="J7" s="86"/>
      <c r="K7" s="86"/>
      <c r="L7" s="86"/>
      <c r="M7" s="86"/>
      <c r="N7" s="86"/>
      <c r="O7" s="86"/>
      <c r="P7" s="86"/>
      <c r="Q7" s="86"/>
      <c r="R7" s="86"/>
      <c r="S7" s="86"/>
      <c r="T7" s="86"/>
    </row>
    <row r="8" spans="1:20" x14ac:dyDescent="0.25">
      <c r="A8" s="85" t="s">
        <v>0</v>
      </c>
      <c r="B8" s="86"/>
      <c r="C8" s="86"/>
      <c r="D8" s="86"/>
      <c r="E8" s="86"/>
      <c r="F8" s="86"/>
      <c r="G8" s="86"/>
      <c r="H8" s="86"/>
      <c r="I8" s="86"/>
      <c r="J8" s="86"/>
      <c r="K8" s="86"/>
      <c r="L8" s="86"/>
      <c r="M8" s="86"/>
      <c r="N8" s="86"/>
      <c r="O8" s="86"/>
      <c r="P8" s="86"/>
      <c r="Q8" s="86"/>
      <c r="R8" s="86"/>
      <c r="S8" s="86"/>
      <c r="T8" s="86"/>
    </row>
    <row r="9" spans="1:20" ht="24" x14ac:dyDescent="0.25">
      <c r="A9" s="87" t="s">
        <v>123</v>
      </c>
      <c r="B9" s="88" t="s">
        <v>65</v>
      </c>
      <c r="C9" s="88" t="s">
        <v>7</v>
      </c>
      <c r="D9" s="88" t="s">
        <v>1</v>
      </c>
      <c r="E9" s="88" t="s">
        <v>40</v>
      </c>
      <c r="F9" s="88" t="s">
        <v>51</v>
      </c>
      <c r="G9" s="88" t="s">
        <v>45</v>
      </c>
      <c r="H9" s="88" t="s">
        <v>49</v>
      </c>
      <c r="I9" s="88" t="s">
        <v>50</v>
      </c>
      <c r="J9" s="88" t="s">
        <v>52</v>
      </c>
      <c r="K9" s="88" t="s">
        <v>63</v>
      </c>
      <c r="L9" s="88" t="s">
        <v>64</v>
      </c>
      <c r="M9" s="88" t="s">
        <v>72</v>
      </c>
      <c r="N9" s="88" t="s">
        <v>84</v>
      </c>
      <c r="O9" s="88" t="s">
        <v>92</v>
      </c>
      <c r="P9" s="88" t="s">
        <v>96</v>
      </c>
      <c r="Q9" s="88" t="s">
        <v>103</v>
      </c>
      <c r="R9" s="88" t="s">
        <v>106</v>
      </c>
      <c r="S9" s="88" t="s">
        <v>107</v>
      </c>
      <c r="T9" s="55" t="s">
        <v>108</v>
      </c>
    </row>
    <row r="10" spans="1:20" x14ac:dyDescent="0.25">
      <c r="A10" s="89" t="s">
        <v>16</v>
      </c>
      <c r="B10" s="90">
        <v>2693443.3</v>
      </c>
      <c r="C10" s="90">
        <v>957.6</v>
      </c>
      <c r="D10" s="90">
        <v>210.5</v>
      </c>
      <c r="E10" s="90">
        <v>228.66007999999999</v>
      </c>
      <c r="F10" s="90">
        <v>323.89999999999998</v>
      </c>
      <c r="G10" s="90">
        <v>2768.673209</v>
      </c>
      <c r="H10" s="90">
        <v>9856.2897680000005</v>
      </c>
      <c r="I10" s="90">
        <v>37497.147600999997</v>
      </c>
      <c r="J10" s="90">
        <v>413.05417599999987</v>
      </c>
      <c r="K10" s="90">
        <v>15659.822113</v>
      </c>
      <c r="L10" s="90">
        <v>0</v>
      </c>
      <c r="M10" s="90">
        <f>+'[2]DA 1819'!B21</f>
        <v>9763.9390519999997</v>
      </c>
      <c r="N10" s="90">
        <v>1090.3</v>
      </c>
      <c r="O10" s="90">
        <f>+'[2]DA 1935'!B21</f>
        <v>8737.7999999999993</v>
      </c>
      <c r="P10" s="90">
        <f>+'[2]DA 1955'!B21</f>
        <v>-82890</v>
      </c>
      <c r="Q10" s="1">
        <v>3181970.1</v>
      </c>
      <c r="R10" s="90">
        <f>+SUM(C10:P10)</f>
        <v>4617.6859989999939</v>
      </c>
      <c r="S10" s="91">
        <f>+Q10/B10-1</f>
        <v>0.18137630742031963</v>
      </c>
      <c r="T10" s="92">
        <f>+R10/B10</f>
        <v>1.7144173775627629E-3</v>
      </c>
    </row>
    <row r="11" spans="1:20" x14ac:dyDescent="0.25">
      <c r="A11" s="89" t="s">
        <v>17</v>
      </c>
      <c r="B11" s="90">
        <v>185353</v>
      </c>
      <c r="C11" s="90">
        <v>-434.5</v>
      </c>
      <c r="D11" s="90">
        <v>-205.8</v>
      </c>
      <c r="E11" s="90">
        <v>567.97494300000005</v>
      </c>
      <c r="F11" s="90">
        <v>-323.89999999999998</v>
      </c>
      <c r="G11" s="90">
        <v>-2204.072001</v>
      </c>
      <c r="H11" s="90">
        <v>-173.35550499999999</v>
      </c>
      <c r="I11" s="90">
        <v>3050.590318</v>
      </c>
      <c r="J11" s="90">
        <v>161.89599999999999</v>
      </c>
      <c r="K11" s="90">
        <v>2395.5548469999999</v>
      </c>
      <c r="L11" s="90">
        <v>0</v>
      </c>
      <c r="M11" s="90">
        <f>+'[2]DA 1819'!B22</f>
        <v>-6436.9623570000003</v>
      </c>
      <c r="N11" s="90">
        <v>850.49999999999989</v>
      </c>
      <c r="O11" s="90">
        <f>+'[2]DA 1935'!B22</f>
        <v>-2311.8000000000002</v>
      </c>
      <c r="P11" s="90">
        <f>+'[2]DA 1955'!B22</f>
        <v>230</v>
      </c>
      <c r="Q11" s="1">
        <v>197264.8</v>
      </c>
      <c r="R11" s="90">
        <f>+SUM(C11:P11)</f>
        <v>-4833.8737550000005</v>
      </c>
      <c r="S11" s="91">
        <f>+Q11/B11-1</f>
        <v>6.4265482619650038E-2</v>
      </c>
      <c r="T11" s="92">
        <f>+R11/B11</f>
        <v>-2.607928522872573E-2</v>
      </c>
    </row>
    <row r="12" spans="1:20" x14ac:dyDescent="0.25">
      <c r="A12" s="4" t="s">
        <v>109</v>
      </c>
      <c r="B12" s="93">
        <f>+B10+B11</f>
        <v>2878796.3</v>
      </c>
      <c r="C12" s="93">
        <f t="shared" ref="C12:Q12" si="0">+C10+C11</f>
        <v>523.1</v>
      </c>
      <c r="D12" s="93">
        <f t="shared" si="0"/>
        <v>4.6999999999999886</v>
      </c>
      <c r="E12" s="93">
        <f t="shared" si="0"/>
        <v>796.63502300000005</v>
      </c>
      <c r="F12" s="93">
        <f t="shared" si="0"/>
        <v>0</v>
      </c>
      <c r="G12" s="93">
        <f t="shared" si="0"/>
        <v>564.60120800000004</v>
      </c>
      <c r="H12" s="93">
        <f t="shared" si="0"/>
        <v>9682.934263000001</v>
      </c>
      <c r="I12" s="93">
        <f t="shared" si="0"/>
        <v>40547.737918999999</v>
      </c>
      <c r="J12" s="93">
        <f t="shared" si="0"/>
        <v>574.95017599999983</v>
      </c>
      <c r="K12" s="93">
        <f t="shared" si="0"/>
        <v>18055.376960000001</v>
      </c>
      <c r="L12" s="93">
        <f t="shared" si="0"/>
        <v>0</v>
      </c>
      <c r="M12" s="93">
        <f t="shared" si="0"/>
        <v>3326.9766949999994</v>
      </c>
      <c r="N12" s="93">
        <f t="shared" si="0"/>
        <v>1940.7999999999997</v>
      </c>
      <c r="O12" s="93">
        <f t="shared" si="0"/>
        <v>6425.9999999999991</v>
      </c>
      <c r="P12" s="93">
        <f t="shared" si="0"/>
        <v>-82660</v>
      </c>
      <c r="Q12" s="93">
        <f t="shared" si="0"/>
        <v>3379234.9</v>
      </c>
      <c r="R12" s="93">
        <f>+R10+R11</f>
        <v>-216.18775600000663</v>
      </c>
      <c r="S12" s="94">
        <f>+Q12/B12-1</f>
        <v>0.17383605779957412</v>
      </c>
      <c r="T12" s="94">
        <f>+R12/B12</f>
        <v>-7.5096579775375781E-5</v>
      </c>
    </row>
    <row r="13" spans="1:20" ht="5.25" customHeight="1" x14ac:dyDescent="0.25">
      <c r="A13" s="63"/>
      <c r="B13" s="95"/>
      <c r="C13" s="95"/>
      <c r="D13" s="95"/>
      <c r="E13" s="95"/>
      <c r="F13" s="95"/>
      <c r="G13" s="95"/>
      <c r="H13" s="95"/>
      <c r="I13" s="95"/>
      <c r="J13" s="95"/>
      <c r="K13" s="95"/>
      <c r="L13" s="95"/>
      <c r="M13" s="95"/>
      <c r="N13" s="95"/>
      <c r="O13" s="95"/>
      <c r="P13" s="95"/>
      <c r="Q13" s="95"/>
      <c r="R13" s="95"/>
      <c r="S13" s="96"/>
      <c r="T13" s="96"/>
    </row>
    <row r="14" spans="1:20" x14ac:dyDescent="0.25">
      <c r="A14" s="4" t="s">
        <v>110</v>
      </c>
      <c r="B14" s="66">
        <v>1529101.2</v>
      </c>
      <c r="C14" s="66">
        <v>929.9</v>
      </c>
      <c r="D14" s="66">
        <v>800</v>
      </c>
      <c r="E14" s="66">
        <v>-652.4</v>
      </c>
      <c r="F14" s="66">
        <v>0</v>
      </c>
      <c r="G14" s="66">
        <v>2686.2923110000002</v>
      </c>
      <c r="H14" s="66">
        <v>-7848.7323509999997</v>
      </c>
      <c r="I14" s="66">
        <v>-18086.831675000001</v>
      </c>
      <c r="J14" s="66">
        <v>2.0682909999999999</v>
      </c>
      <c r="K14" s="66">
        <v>-10904.879911</v>
      </c>
      <c r="L14" s="66">
        <v>0</v>
      </c>
      <c r="M14" s="66">
        <f>+'[2]DA 1819'!B13</f>
        <v>-1588.3357559999999</v>
      </c>
      <c r="N14" s="66">
        <v>-1019.8</v>
      </c>
      <c r="O14" s="66">
        <f>+'[2]DA 1935'!B24</f>
        <v>-4036.3</v>
      </c>
      <c r="P14" s="66">
        <f>+'[2]DA 1955'!B13</f>
        <v>95932</v>
      </c>
      <c r="Q14" s="66">
        <f>+'[2]C.1 MP por Finalidad '!Q18</f>
        <v>2379396.1</v>
      </c>
      <c r="R14" s="66">
        <f>+SUM(C14:P14)</f>
        <v>56212.980908999991</v>
      </c>
      <c r="S14" s="94">
        <f>+Q14/B14-1</f>
        <v>0.55607496743838802</v>
      </c>
      <c r="T14" s="94">
        <f>+R14/B14</f>
        <v>3.6762106333446072E-2</v>
      </c>
    </row>
    <row r="16" spans="1:20" x14ac:dyDescent="0.25">
      <c r="B16" s="100"/>
      <c r="C16" s="100"/>
      <c r="D16" s="100"/>
      <c r="E16" s="100"/>
      <c r="F16" s="100"/>
      <c r="G16" s="100"/>
      <c r="H16" s="100"/>
      <c r="I16" s="100"/>
      <c r="J16" s="100"/>
      <c r="K16" s="100"/>
      <c r="L16" s="100"/>
      <c r="M16" s="100"/>
      <c r="N16" s="100"/>
      <c r="O16" s="100"/>
      <c r="P16" s="100"/>
      <c r="Q16" s="100"/>
      <c r="R16" s="100"/>
    </row>
    <row r="17" spans="1:20" x14ac:dyDescent="0.25">
      <c r="A17" s="110" t="s">
        <v>125</v>
      </c>
      <c r="B17" s="110"/>
      <c r="C17" s="110"/>
      <c r="D17" s="110"/>
      <c r="E17" s="110"/>
      <c r="F17" s="110"/>
      <c r="G17" s="110"/>
      <c r="H17" s="110"/>
      <c r="I17" s="110"/>
      <c r="J17" s="110"/>
      <c r="K17" s="110"/>
      <c r="L17" s="110"/>
      <c r="M17" s="110"/>
      <c r="N17" s="110"/>
      <c r="O17" s="110"/>
      <c r="P17" s="110"/>
      <c r="Q17" s="110"/>
      <c r="R17" s="110"/>
      <c r="S17" s="110"/>
      <c r="T17" s="110"/>
    </row>
    <row r="18" spans="1:20" x14ac:dyDescent="0.25">
      <c r="A18" s="110" t="s">
        <v>127</v>
      </c>
      <c r="B18" s="110"/>
      <c r="C18" s="110"/>
      <c r="D18" s="110"/>
      <c r="E18" s="110"/>
      <c r="F18" s="110"/>
      <c r="G18" s="110"/>
      <c r="H18" s="110"/>
      <c r="I18" s="110"/>
      <c r="J18" s="110"/>
      <c r="K18" s="110"/>
      <c r="L18" s="110"/>
      <c r="M18" s="110"/>
      <c r="N18" s="110"/>
      <c r="O18" s="110"/>
      <c r="P18" s="110"/>
      <c r="Q18" s="110"/>
      <c r="R18" s="110"/>
      <c r="S18" s="110"/>
      <c r="T18" s="110"/>
    </row>
    <row r="20" spans="1:20" x14ac:dyDescent="0.25">
      <c r="A20" s="85" t="s">
        <v>0</v>
      </c>
      <c r="B20" s="86"/>
      <c r="C20" s="86"/>
      <c r="D20" s="86"/>
      <c r="E20" s="86"/>
      <c r="F20" s="86"/>
      <c r="G20" s="86"/>
      <c r="H20" s="86"/>
      <c r="I20" s="86"/>
      <c r="J20" s="86"/>
      <c r="K20" s="86"/>
      <c r="L20" s="86"/>
      <c r="M20" s="86"/>
      <c r="N20" s="86"/>
      <c r="O20" s="86"/>
      <c r="P20" s="86"/>
      <c r="Q20" s="86"/>
      <c r="R20" s="86"/>
      <c r="S20" s="86"/>
      <c r="T20" s="86"/>
    </row>
    <row r="21" spans="1:20" ht="24" x14ac:dyDescent="0.25">
      <c r="A21" s="106" t="s">
        <v>123</v>
      </c>
      <c r="B21" s="108" t="s">
        <v>65</v>
      </c>
      <c r="C21" s="108" t="s">
        <v>7</v>
      </c>
      <c r="D21" s="108" t="s">
        <v>1</v>
      </c>
      <c r="E21" s="108" t="s">
        <v>40</v>
      </c>
      <c r="F21" s="107" t="s">
        <v>51</v>
      </c>
      <c r="G21" s="107" t="s">
        <v>45</v>
      </c>
      <c r="H21" s="107" t="s">
        <v>49</v>
      </c>
      <c r="I21" s="107" t="s">
        <v>50</v>
      </c>
      <c r="J21" s="107" t="s">
        <v>52</v>
      </c>
      <c r="K21" s="107" t="s">
        <v>63</v>
      </c>
      <c r="L21" s="107" t="s">
        <v>64</v>
      </c>
      <c r="M21" s="107" t="s">
        <v>72</v>
      </c>
      <c r="N21" s="107" t="s">
        <v>84</v>
      </c>
      <c r="O21" s="107" t="s">
        <v>92</v>
      </c>
      <c r="P21" s="107" t="s">
        <v>96</v>
      </c>
      <c r="Q21" s="107" t="s">
        <v>103</v>
      </c>
      <c r="R21" s="107" t="s">
        <v>106</v>
      </c>
      <c r="S21" s="107" t="s">
        <v>107</v>
      </c>
      <c r="T21" s="105" t="s">
        <v>108</v>
      </c>
    </row>
    <row r="22" spans="1:20" x14ac:dyDescent="0.25">
      <c r="A22" s="89" t="s">
        <v>16</v>
      </c>
      <c r="B22" s="90">
        <v>2693443.3</v>
      </c>
      <c r="C22" s="90">
        <f>+'[2]DA 337'!G21</f>
        <v>-206.06578999999988</v>
      </c>
      <c r="D22" s="90">
        <f>+'[2]DA 432'!D21</f>
        <v>205.83436</v>
      </c>
      <c r="E22" s="90">
        <f>+'[2]DA 999'!D21</f>
        <v>115.51499999999999</v>
      </c>
      <c r="F22" s="101">
        <f>+'[2]DA 1038'!B21</f>
        <v>323.89999999999998</v>
      </c>
      <c r="G22" s="90">
        <f>+'[2]DA 1228'!D21</f>
        <v>2312.3801880000001</v>
      </c>
      <c r="H22" s="90">
        <f>+'[2]DA 1468'!E21</f>
        <v>8026.7897680000005</v>
      </c>
      <c r="I22" s="90">
        <f>+'[2]DA 1605'!D21</f>
        <v>18005.096979999998</v>
      </c>
      <c r="J22" s="90">
        <f>+'[2]DA 1622'!D21</f>
        <v>-157.89600000000007</v>
      </c>
      <c r="K22" s="90">
        <f>+'[2]DA 1701'!D21</f>
        <v>8827.3031450000017</v>
      </c>
      <c r="L22" s="90">
        <f>+'[2]DA 1730'!B21</f>
        <v>0</v>
      </c>
      <c r="M22" s="90">
        <f>+'[2]DA 1819'!D21</f>
        <v>8738.6126430000004</v>
      </c>
      <c r="N22" s="90">
        <f>+'[2]DA 1853'!E21</f>
        <v>1069.2692500000001</v>
      </c>
      <c r="O22" s="90">
        <f>+'[2]DA 1935'!E21</f>
        <v>7828.9493619999994</v>
      </c>
      <c r="P22" s="90">
        <f>+'[2]DA 1955'!D21</f>
        <v>-83553.399999999994</v>
      </c>
      <c r="Q22" s="1">
        <f>+Q10</f>
        <v>3181970.1</v>
      </c>
      <c r="R22" s="90">
        <f>+SUM(C22:P22)</f>
        <v>-28463.711093999998</v>
      </c>
      <c r="S22" s="91">
        <f>+Q22/B22-1</f>
        <v>0.18137630742031963</v>
      </c>
      <c r="T22" s="92">
        <f>+R22/B22</f>
        <v>-1.0567778090595038E-2</v>
      </c>
    </row>
    <row r="23" spans="1:20" x14ac:dyDescent="0.25">
      <c r="A23" s="89" t="s">
        <v>17</v>
      </c>
      <c r="B23" s="90">
        <v>185353</v>
      </c>
      <c r="C23" s="90">
        <f>+'[2]DA 337'!G22</f>
        <v>-1678.3491650000001</v>
      </c>
      <c r="D23" s="90">
        <f>+'[2]DA 432'!D22</f>
        <v>-205.8</v>
      </c>
      <c r="E23" s="90">
        <f>+'[2]DA 999'!D22</f>
        <v>565.87494300000003</v>
      </c>
      <c r="F23" s="101">
        <f>+'[2]DA 1038'!B22</f>
        <v>-323.89999999999998</v>
      </c>
      <c r="G23" s="90">
        <f>+'[2]DA 1228'!D22</f>
        <v>-2237.5685840000001</v>
      </c>
      <c r="H23" s="90">
        <f>+'[2]DA 1468'!E22</f>
        <v>-178.05550499999998</v>
      </c>
      <c r="I23" s="90">
        <f>+'[2]DA 1605'!D22</f>
        <v>2944.4364970000001</v>
      </c>
      <c r="J23" s="90">
        <f>+'[2]DA 1622'!D22</f>
        <v>157.89599999999999</v>
      </c>
      <c r="K23" s="90">
        <f>+'[2]DA 1701'!D22</f>
        <v>2054.48882</v>
      </c>
      <c r="L23" s="90">
        <f>+'[2]DA 1730'!B22</f>
        <v>0</v>
      </c>
      <c r="M23" s="90">
        <f>+'[2]DA 1819'!D22</f>
        <v>-7109.296859</v>
      </c>
      <c r="N23" s="90">
        <f>+'[2]DA 1853'!E22</f>
        <v>-49.500000000000114</v>
      </c>
      <c r="O23" s="90">
        <f>+'[2]DA 1935'!E22</f>
        <v>-2311.9780000000001</v>
      </c>
      <c r="P23" s="90">
        <f>+'[2]DA 1955'!D22</f>
        <v>121.4</v>
      </c>
      <c r="Q23" s="1">
        <f>+Q11</f>
        <v>197264.8</v>
      </c>
      <c r="R23" s="90">
        <f>+SUM(C23:P23)</f>
        <v>-8250.3518530000001</v>
      </c>
      <c r="S23" s="91">
        <f>+Q23/B23-1</f>
        <v>6.4265482619650038E-2</v>
      </c>
      <c r="T23" s="92">
        <f>+R23/B23</f>
        <v>-4.4511563627240992E-2</v>
      </c>
    </row>
    <row r="24" spans="1:20" x14ac:dyDescent="0.25">
      <c r="A24" s="4" t="s">
        <v>109</v>
      </c>
      <c r="B24" s="93">
        <f>+B22+B23</f>
        <v>2878796.3</v>
      </c>
      <c r="C24" s="93">
        <f t="shared" ref="C24:Q24" si="1">+C22+C23</f>
        <v>-1884.414955</v>
      </c>
      <c r="D24" s="93">
        <f t="shared" si="1"/>
        <v>3.4359999999992397E-2</v>
      </c>
      <c r="E24" s="93">
        <f t="shared" si="1"/>
        <v>681.38994300000002</v>
      </c>
      <c r="F24" s="102">
        <f t="shared" si="1"/>
        <v>0</v>
      </c>
      <c r="G24" s="93">
        <f t="shared" si="1"/>
        <v>74.811603999999988</v>
      </c>
      <c r="H24" s="93">
        <f t="shared" si="1"/>
        <v>7848.7342630000003</v>
      </c>
      <c r="I24" s="93">
        <f t="shared" si="1"/>
        <v>20949.533476999997</v>
      </c>
      <c r="J24" s="93">
        <f t="shared" si="1"/>
        <v>0</v>
      </c>
      <c r="K24" s="93">
        <f t="shared" si="1"/>
        <v>10881.791965000002</v>
      </c>
      <c r="L24" s="93">
        <f t="shared" si="1"/>
        <v>0</v>
      </c>
      <c r="M24" s="93">
        <f t="shared" si="1"/>
        <v>1629.3157840000003</v>
      </c>
      <c r="N24" s="93">
        <f t="shared" si="1"/>
        <v>1019.7692499999999</v>
      </c>
      <c r="O24" s="93">
        <f t="shared" si="1"/>
        <v>5516.9713619999993</v>
      </c>
      <c r="P24" s="93">
        <f t="shared" si="1"/>
        <v>-83432</v>
      </c>
      <c r="Q24" s="93">
        <f t="shared" si="1"/>
        <v>3379234.9</v>
      </c>
      <c r="R24" s="93">
        <f>+R22+R23</f>
        <v>-36714.062946999999</v>
      </c>
      <c r="S24" s="94">
        <f>+Q24/B24-1</f>
        <v>0.17383605779957412</v>
      </c>
      <c r="T24" s="94">
        <f>+R24/B24</f>
        <v>-1.2753268769659041E-2</v>
      </c>
    </row>
    <row r="25" spans="1:20" ht="5.25" customHeight="1" x14ac:dyDescent="0.25">
      <c r="A25" s="103"/>
      <c r="B25" s="104"/>
      <c r="C25" s="104"/>
      <c r="D25" s="104"/>
      <c r="E25" s="104"/>
      <c r="F25" s="95"/>
      <c r="G25" s="95"/>
      <c r="H25" s="95"/>
      <c r="I25" s="95"/>
      <c r="J25" s="95"/>
      <c r="K25" s="95"/>
      <c r="L25" s="95"/>
      <c r="M25" s="95"/>
      <c r="N25" s="95"/>
      <c r="O25" s="95"/>
      <c r="P25" s="95"/>
      <c r="Q25" s="95"/>
      <c r="R25" s="95"/>
      <c r="S25" s="96"/>
      <c r="T25" s="96"/>
    </row>
    <row r="26" spans="1:20" x14ac:dyDescent="0.25">
      <c r="A26" s="4" t="s">
        <v>110</v>
      </c>
      <c r="B26" s="66">
        <v>1529101.2</v>
      </c>
      <c r="C26" s="66">
        <v>1774.34196</v>
      </c>
      <c r="D26" s="66">
        <v>0</v>
      </c>
      <c r="E26" s="66">
        <v>-681.4</v>
      </c>
      <c r="F26" s="66">
        <v>0</v>
      </c>
      <c r="G26" s="66">
        <v>-74.803914999999961</v>
      </c>
      <c r="H26" s="66">
        <v>-8353.7000000000007</v>
      </c>
      <c r="I26" s="66">
        <v>-20949.501801999999</v>
      </c>
      <c r="J26" s="66">
        <v>3.1709000000000209E-2</v>
      </c>
      <c r="K26" s="66">
        <v>-10904.9</v>
      </c>
      <c r="L26" s="66">
        <v>0</v>
      </c>
      <c r="M26" s="66">
        <f>+'[2]DA 1819'!D24</f>
        <v>-1629.3357559999999</v>
      </c>
      <c r="N26" s="66">
        <f>+'[2]DA 1853'!E24</f>
        <v>-1019.8</v>
      </c>
      <c r="O26" s="66">
        <f>+'[2]DA 1935'!E24</f>
        <v>-5572.7032630000003</v>
      </c>
      <c r="P26" s="66">
        <f>+'[2]DA 1955'!D24</f>
        <v>83432</v>
      </c>
      <c r="Q26" s="66">
        <f>+Q14</f>
        <v>2379396.1</v>
      </c>
      <c r="R26" s="66">
        <f>+SUM(C26:P26)</f>
        <v>36020.228932999991</v>
      </c>
      <c r="S26" s="94">
        <f>+Q26/B26-1</f>
        <v>0.55607496743838802</v>
      </c>
      <c r="T26" s="94">
        <f>+R26/B26</f>
        <v>2.3556471561856071E-2</v>
      </c>
    </row>
    <row r="27" spans="1:20" x14ac:dyDescent="0.25">
      <c r="A27" s="63"/>
      <c r="B27" s="97"/>
      <c r="C27" s="97"/>
      <c r="D27" s="97"/>
      <c r="E27" s="97"/>
      <c r="F27" s="97"/>
      <c r="G27" s="97"/>
      <c r="H27" s="97"/>
      <c r="I27" s="97"/>
      <c r="J27" s="97"/>
      <c r="K27" s="97"/>
      <c r="L27" s="97"/>
      <c r="M27" s="97"/>
      <c r="N27" s="97"/>
      <c r="O27" s="97"/>
      <c r="P27" s="97"/>
      <c r="Q27" s="97"/>
      <c r="R27" s="97"/>
      <c r="S27" s="98"/>
      <c r="T27" s="99"/>
    </row>
  </sheetData>
  <sheetProtection sheet="1" objects="1" scenarios="1"/>
  <mergeCells count="4">
    <mergeCell ref="A5:T5"/>
    <mergeCell ref="A6:T6"/>
    <mergeCell ref="A17:T17"/>
    <mergeCell ref="A18:T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heetViews>
  <sheetFormatPr defaultColWidth="11.42578125" defaultRowHeight="15" x14ac:dyDescent="0.25"/>
  <sheetData>
    <row r="1" spans="1:15" x14ac:dyDescent="0.25">
      <c r="A1" s="5" t="s">
        <v>111</v>
      </c>
    </row>
    <row r="2" spans="1:15" x14ac:dyDescent="0.25">
      <c r="A2" s="5"/>
    </row>
    <row r="3" spans="1:15" x14ac:dyDescent="0.25">
      <c r="A3" s="79" t="s">
        <v>112</v>
      </c>
      <c r="B3" s="80"/>
      <c r="C3" s="80"/>
      <c r="D3" s="80"/>
      <c r="E3" s="80"/>
      <c r="F3" s="80"/>
      <c r="G3" s="80"/>
      <c r="H3" s="80"/>
      <c r="I3" s="80"/>
      <c r="J3" s="80"/>
      <c r="K3" s="80"/>
      <c r="L3" s="80"/>
      <c r="M3" s="80"/>
      <c r="N3" s="80"/>
      <c r="O3" s="80"/>
    </row>
    <row r="4" spans="1:15" s="76" customFormat="1" x14ac:dyDescent="0.25">
      <c r="A4" s="43"/>
    </row>
    <row r="5" spans="1:15" s="76" customFormat="1" ht="14.25" customHeight="1" x14ac:dyDescent="0.25">
      <c r="A5" s="114" t="s">
        <v>129</v>
      </c>
      <c r="B5" s="114"/>
      <c r="C5" s="114"/>
      <c r="D5" s="114"/>
      <c r="E5" s="114"/>
      <c r="F5" s="114"/>
      <c r="G5" s="114"/>
      <c r="H5" s="114"/>
      <c r="I5" s="114"/>
      <c r="J5" s="114"/>
      <c r="K5" s="114"/>
      <c r="L5" s="114"/>
      <c r="M5" s="114"/>
      <c r="N5" s="114"/>
      <c r="O5" s="114"/>
    </row>
    <row r="6" spans="1:15" s="76" customFormat="1" ht="27.75" customHeight="1" x14ac:dyDescent="0.25">
      <c r="A6" s="114"/>
      <c r="B6" s="114"/>
      <c r="C6" s="114"/>
      <c r="D6" s="114"/>
      <c r="E6" s="114"/>
      <c r="F6" s="114"/>
      <c r="G6" s="114"/>
      <c r="H6" s="114"/>
      <c r="I6" s="114"/>
      <c r="J6" s="114"/>
      <c r="K6" s="114"/>
      <c r="L6" s="114"/>
      <c r="M6" s="114"/>
      <c r="N6" s="114"/>
      <c r="O6" s="114"/>
    </row>
    <row r="7" spans="1:15" x14ac:dyDescent="0.25">
      <c r="A7" s="5"/>
    </row>
    <row r="8" spans="1:15" x14ac:dyDescent="0.25">
      <c r="A8" s="115" t="s">
        <v>113</v>
      </c>
      <c r="B8" s="116"/>
      <c r="C8" s="116"/>
      <c r="D8" s="116"/>
      <c r="E8" s="116"/>
      <c r="F8" s="116"/>
      <c r="G8" s="116"/>
      <c r="H8" s="116"/>
      <c r="I8" s="116"/>
      <c r="J8" s="116"/>
      <c r="K8" s="116"/>
      <c r="L8" s="116"/>
      <c r="M8" s="116"/>
      <c r="N8" s="116"/>
      <c r="O8" s="117"/>
    </row>
    <row r="9" spans="1:15" x14ac:dyDescent="0.25">
      <c r="A9" s="118"/>
      <c r="B9" s="119"/>
      <c r="C9" s="119"/>
      <c r="D9" s="119"/>
      <c r="E9" s="119"/>
      <c r="F9" s="119"/>
      <c r="G9" s="119"/>
      <c r="H9" s="119"/>
      <c r="I9" s="119"/>
      <c r="J9" s="119"/>
      <c r="K9" s="119"/>
      <c r="L9" s="119"/>
      <c r="M9" s="119"/>
      <c r="N9" s="119"/>
      <c r="O9" s="120"/>
    </row>
    <row r="10" spans="1:15" x14ac:dyDescent="0.25">
      <c r="A10" s="121"/>
      <c r="B10" s="122"/>
      <c r="C10" s="122"/>
      <c r="D10" s="122"/>
      <c r="E10" s="122"/>
      <c r="F10" s="122"/>
      <c r="G10" s="122"/>
      <c r="H10" s="122"/>
      <c r="I10" s="122"/>
      <c r="J10" s="122"/>
      <c r="K10" s="122"/>
      <c r="L10" s="122"/>
      <c r="M10" s="122"/>
      <c r="N10" s="122"/>
      <c r="O10" s="123"/>
    </row>
    <row r="11" spans="1:15" x14ac:dyDescent="0.25">
      <c r="A11" s="81"/>
      <c r="B11" s="81"/>
      <c r="C11" s="81"/>
      <c r="D11" s="81"/>
      <c r="E11" s="81"/>
      <c r="F11" s="81"/>
      <c r="G11" s="81"/>
      <c r="H11" s="81"/>
      <c r="I11" s="81"/>
      <c r="J11" s="81"/>
      <c r="K11" s="81"/>
      <c r="L11" s="81"/>
      <c r="M11" s="81"/>
      <c r="N11" s="81"/>
      <c r="O11" s="81"/>
    </row>
    <row r="12" spans="1:15" ht="31.5" customHeight="1" x14ac:dyDescent="0.25">
      <c r="A12" s="124" t="s">
        <v>114</v>
      </c>
      <c r="B12" s="125"/>
      <c r="C12" s="125"/>
      <c r="D12" s="125"/>
      <c r="E12" s="125"/>
      <c r="F12" s="125"/>
      <c r="G12" s="125"/>
      <c r="H12" s="125"/>
      <c r="I12" s="125"/>
      <c r="J12" s="125"/>
      <c r="K12" s="125"/>
      <c r="L12" s="125"/>
      <c r="M12" s="125"/>
      <c r="N12" s="125"/>
      <c r="O12" s="126"/>
    </row>
    <row r="13" spans="1:15" x14ac:dyDescent="0.25">
      <c r="A13" s="111" t="s">
        <v>115</v>
      </c>
      <c r="B13" s="112"/>
      <c r="C13" s="112"/>
      <c r="D13" s="112"/>
      <c r="E13" s="112"/>
      <c r="F13" s="112"/>
      <c r="G13" s="112"/>
      <c r="H13" s="112"/>
      <c r="I13" s="112"/>
      <c r="J13" s="112"/>
      <c r="K13" s="112"/>
      <c r="L13" s="112"/>
      <c r="M13" s="112"/>
      <c r="N13" s="112"/>
      <c r="O13" s="113"/>
    </row>
    <row r="14" spans="1:15" ht="52.5" customHeight="1" x14ac:dyDescent="0.25">
      <c r="A14" s="111" t="s">
        <v>116</v>
      </c>
      <c r="B14" s="112"/>
      <c r="C14" s="112"/>
      <c r="D14" s="112"/>
      <c r="E14" s="112"/>
      <c r="F14" s="112"/>
      <c r="G14" s="112"/>
      <c r="H14" s="112"/>
      <c r="I14" s="112"/>
      <c r="J14" s="112"/>
      <c r="K14" s="112"/>
      <c r="L14" s="112"/>
      <c r="M14" s="112"/>
      <c r="N14" s="112"/>
      <c r="O14" s="113"/>
    </row>
    <row r="15" spans="1:15" ht="28.5" customHeight="1" x14ac:dyDescent="0.25">
      <c r="A15" s="111" t="s">
        <v>117</v>
      </c>
      <c r="B15" s="112"/>
      <c r="C15" s="112"/>
      <c r="D15" s="112"/>
      <c r="E15" s="112"/>
      <c r="F15" s="112"/>
      <c r="G15" s="112"/>
      <c r="H15" s="112"/>
      <c r="I15" s="112"/>
      <c r="J15" s="112"/>
      <c r="K15" s="112"/>
      <c r="L15" s="112"/>
      <c r="M15" s="112"/>
      <c r="N15" s="112"/>
      <c r="O15" s="113"/>
    </row>
    <row r="16" spans="1:15" ht="85.5" customHeight="1" x14ac:dyDescent="0.25">
      <c r="A16" s="111" t="s">
        <v>118</v>
      </c>
      <c r="B16" s="112"/>
      <c r="C16" s="112"/>
      <c r="D16" s="112"/>
      <c r="E16" s="112"/>
      <c r="F16" s="112"/>
      <c r="G16" s="112"/>
      <c r="H16" s="112"/>
      <c r="I16" s="112"/>
      <c r="J16" s="112"/>
      <c r="K16" s="112"/>
      <c r="L16" s="112"/>
      <c r="M16" s="112"/>
      <c r="N16" s="112"/>
      <c r="O16" s="113"/>
    </row>
    <row r="17" spans="1:15" ht="25.5" customHeight="1" x14ac:dyDescent="0.25">
      <c r="A17" s="127" t="s">
        <v>119</v>
      </c>
      <c r="B17" s="128"/>
      <c r="C17" s="128"/>
      <c r="D17" s="128"/>
      <c r="E17" s="128"/>
      <c r="F17" s="128"/>
      <c r="G17" s="128"/>
      <c r="H17" s="128"/>
      <c r="I17" s="128"/>
      <c r="J17" s="128"/>
      <c r="K17" s="128"/>
      <c r="L17" s="128"/>
      <c r="M17" s="128"/>
      <c r="N17" s="128"/>
      <c r="O17" s="129"/>
    </row>
    <row r="18" spans="1:15" ht="17.25" customHeight="1" x14ac:dyDescent="0.25">
      <c r="A18" s="82"/>
      <c r="B18" s="82"/>
      <c r="C18" s="82"/>
      <c r="D18" s="82"/>
      <c r="E18" s="82"/>
      <c r="F18" s="82"/>
      <c r="G18" s="82"/>
      <c r="H18" s="82"/>
      <c r="I18" s="82"/>
      <c r="J18" s="82"/>
      <c r="K18" s="82"/>
      <c r="L18" s="82"/>
      <c r="M18" s="82"/>
      <c r="N18" s="82"/>
      <c r="O18" s="82"/>
    </row>
    <row r="19" spans="1:15" ht="53.25" customHeight="1" x14ac:dyDescent="0.25">
      <c r="A19" s="130" t="s">
        <v>120</v>
      </c>
      <c r="B19" s="131"/>
      <c r="C19" s="131"/>
      <c r="D19" s="131"/>
      <c r="E19" s="131"/>
      <c r="F19" s="131"/>
      <c r="G19" s="131"/>
      <c r="H19" s="131"/>
      <c r="I19" s="131"/>
      <c r="J19" s="131"/>
      <c r="K19" s="131"/>
      <c r="L19" s="131"/>
      <c r="M19" s="131"/>
      <c r="N19" s="131"/>
      <c r="O19" s="132"/>
    </row>
    <row r="20" spans="1:15" ht="60.75" customHeight="1" x14ac:dyDescent="0.25">
      <c r="A20" s="130" t="s">
        <v>121</v>
      </c>
      <c r="B20" s="131"/>
      <c r="C20" s="131"/>
      <c r="D20" s="131"/>
      <c r="E20" s="131"/>
      <c r="F20" s="131"/>
      <c r="G20" s="131"/>
      <c r="H20" s="131"/>
      <c r="I20" s="131"/>
      <c r="J20" s="131"/>
      <c r="K20" s="131"/>
      <c r="L20" s="131"/>
      <c r="M20" s="131"/>
      <c r="N20" s="131"/>
      <c r="O20" s="132"/>
    </row>
    <row r="22" spans="1:15" x14ac:dyDescent="0.25">
      <c r="A22" s="79" t="s">
        <v>122</v>
      </c>
      <c r="B22" s="83"/>
      <c r="C22" s="83"/>
      <c r="D22" s="83"/>
      <c r="E22" s="83"/>
      <c r="F22" s="83"/>
      <c r="G22" s="83"/>
      <c r="H22" s="83"/>
      <c r="I22" s="83"/>
      <c r="J22" s="83"/>
      <c r="K22" s="83"/>
      <c r="L22" s="83"/>
      <c r="M22" s="83"/>
      <c r="N22" s="83"/>
      <c r="O22" s="80"/>
    </row>
    <row r="23" spans="1:15" s="84" customFormat="1" ht="94.5" customHeight="1" x14ac:dyDescent="0.25">
      <c r="A23" s="130" t="s">
        <v>128</v>
      </c>
      <c r="B23" s="131"/>
      <c r="C23" s="131"/>
      <c r="D23" s="131"/>
      <c r="E23" s="131"/>
      <c r="F23" s="131"/>
      <c r="G23" s="131"/>
      <c r="H23" s="131"/>
      <c r="I23" s="131"/>
      <c r="J23" s="131"/>
      <c r="K23" s="131"/>
      <c r="L23" s="131"/>
      <c r="M23" s="131"/>
      <c r="N23" s="131"/>
      <c r="O23" s="132"/>
    </row>
    <row r="24" spans="1:15" x14ac:dyDescent="0.25">
      <c r="A24" s="111"/>
      <c r="B24" s="112"/>
      <c r="C24" s="112"/>
      <c r="D24" s="112"/>
      <c r="E24" s="112"/>
      <c r="F24" s="112"/>
      <c r="G24" s="112"/>
      <c r="H24" s="112"/>
      <c r="I24" s="112"/>
      <c r="J24" s="112"/>
      <c r="K24" s="112"/>
      <c r="L24" s="112"/>
      <c r="M24" s="112"/>
      <c r="N24" s="112"/>
      <c r="O24" s="113"/>
    </row>
  </sheetData>
  <sheetProtection sheet="1" objects="1" scenarios="1"/>
  <mergeCells count="12">
    <mergeCell ref="A24:O24"/>
    <mergeCell ref="A5:O6"/>
    <mergeCell ref="A8:O10"/>
    <mergeCell ref="A12:O12"/>
    <mergeCell ref="A13:O13"/>
    <mergeCell ref="A14:O14"/>
    <mergeCell ref="A15:O15"/>
    <mergeCell ref="A16:O16"/>
    <mergeCell ref="A17:O17"/>
    <mergeCell ref="A19:O19"/>
    <mergeCell ref="A20:O20"/>
    <mergeCell ref="A23:O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C.1 - Cuadro resumen AIF</vt:lpstr>
      <vt:lpstr>C.2 - Económico</vt:lpstr>
      <vt:lpstr>C.3 - Finalidad</vt:lpstr>
      <vt:lpstr>C.4 - Jurisdicción</vt:lpstr>
      <vt:lpstr>C.5 - Art. 37 por Finalidad</vt:lpstr>
      <vt:lpstr>C.6 - Art. 37 por Económico</vt:lpstr>
      <vt:lpstr>C.7 - Artículos excluidos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2018-04-18T16:10:09Z</dcterms:created>
  <dcterms:modified xsi:type="dcterms:W3CDTF">2019-01-07T17:28:38Z</dcterms:modified>
</cp:coreProperties>
</file>